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Z:\Z-PUBLICATIONS 2007-2026\STATISTIQUES CULTURELLES\TABLEAUX DE BORD\2026\"/>
    </mc:Choice>
  </mc:AlternateContent>
  <xr:revisionPtr revIDLastSave="0" documentId="13_ncr:1_{5DE76C85-E0EC-4B68-A464-8F64F76580F0}" xr6:coauthVersionLast="47" xr6:coauthVersionMax="47" xr10:uidLastSave="{00000000-0000-0000-0000-000000000000}"/>
  <bookViews>
    <workbookView xWindow="-25320" yWindow="30" windowWidth="25440" windowHeight="15270" tabRatio="837" activeTab="2" xr2:uid="{00000000-000D-0000-FFFF-FFFF00000000}"/>
  </bookViews>
  <sheets>
    <sheet name="Sommaire" sheetId="1" r:id="rId1"/>
    <sheet name="Tableau 1" sheetId="2" r:id="rId2"/>
    <sheet name="Graph 1" sheetId="5" r:id="rId3"/>
    <sheet name="Graph 2" sheetId="6" r:id="rId4"/>
    <sheet name="Graphiques 3 et 4" sheetId="19" r:id="rId5"/>
    <sheet name="Tableau A" sheetId="22" r:id="rId6"/>
    <sheet name="Tableau B" sheetId="20" r:id="rId7"/>
    <sheet name="Tableau 2" sheetId="3" r:id="rId8"/>
    <sheet name="Graph 5" sheetId="16" r:id="rId9"/>
    <sheet name="Tableau 3" sheetId="4" r:id="rId10"/>
    <sheet name="Graph 6" sheetId="14" r:id="rId11"/>
    <sheet name="Graph 7" sheetId="15" r:id="rId12"/>
  </sheets>
  <externalReferences>
    <externalReference r:id="rId13"/>
  </externalReferences>
  <definedNames>
    <definedName name="NEW_EPCI202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D10" i="4"/>
  <c r="E10" i="4"/>
  <c r="F10" i="4"/>
  <c r="G10" i="4"/>
  <c r="H10" i="4"/>
  <c r="I10" i="4"/>
  <c r="J10" i="4"/>
  <c r="K10" i="4"/>
  <c r="L10" i="4"/>
  <c r="M10" i="4"/>
  <c r="N10" i="4"/>
  <c r="G17" i="3"/>
  <c r="F17" i="3"/>
  <c r="E17" i="3"/>
  <c r="D17" i="3"/>
  <c r="C17" i="3"/>
  <c r="G16" i="3"/>
  <c r="D16" i="3"/>
  <c r="C16" i="3"/>
  <c r="G15" i="3"/>
  <c r="F15" i="3"/>
  <c r="E15" i="3"/>
  <c r="D15" i="3"/>
  <c r="C15" i="3"/>
  <c r="G14" i="3"/>
  <c r="F14" i="3"/>
  <c r="E14" i="3"/>
  <c r="D14" i="3"/>
  <c r="C14" i="3"/>
  <c r="G13" i="3"/>
  <c r="F13" i="3"/>
  <c r="E13" i="3"/>
  <c r="D13" i="3"/>
  <c r="C13" i="3"/>
  <c r="G12" i="3"/>
  <c r="F12" i="3"/>
  <c r="E12" i="3"/>
  <c r="D12" i="3"/>
  <c r="C12" i="3"/>
  <c r="G11" i="3"/>
  <c r="F11" i="3"/>
  <c r="E11" i="3"/>
  <c r="D11" i="3"/>
  <c r="C11" i="3"/>
  <c r="G10" i="3"/>
  <c r="F10" i="3"/>
  <c r="E10" i="3"/>
  <c r="D10" i="3"/>
  <c r="C10" i="3"/>
  <c r="G9" i="3"/>
  <c r="F9" i="3"/>
  <c r="E9" i="3"/>
  <c r="D9" i="3"/>
  <c r="C9" i="3"/>
  <c r="G8" i="3"/>
  <c r="F8" i="3"/>
  <c r="E8" i="3"/>
  <c r="D8" i="3"/>
  <c r="C8" i="3"/>
  <c r="G7" i="3"/>
  <c r="F7" i="3"/>
  <c r="E7" i="3"/>
  <c r="D7" i="3"/>
  <c r="C7" i="3"/>
  <c r="G6" i="3"/>
  <c r="F6" i="3"/>
  <c r="E6" i="3"/>
  <c r="D6" i="3"/>
  <c r="C6" i="3"/>
  <c r="N9" i="4"/>
  <c r="M9" i="4"/>
  <c r="L9" i="4"/>
  <c r="K9" i="4"/>
  <c r="J9" i="4"/>
  <c r="I9" i="4"/>
  <c r="H9" i="4"/>
  <c r="G9" i="4"/>
  <c r="F9" i="4"/>
  <c r="E9" i="4"/>
  <c r="D9" i="4"/>
  <c r="C9" i="4"/>
  <c r="N8" i="4"/>
  <c r="M8" i="4"/>
  <c r="L8" i="4"/>
  <c r="K8" i="4"/>
  <c r="J8" i="4"/>
  <c r="I8" i="4"/>
  <c r="H8" i="4"/>
  <c r="G8" i="4"/>
  <c r="F8" i="4"/>
  <c r="E8" i="4"/>
  <c r="D8" i="4"/>
  <c r="C8" i="4"/>
  <c r="N7" i="4"/>
  <c r="M7" i="4"/>
  <c r="L7" i="4"/>
  <c r="K7" i="4"/>
  <c r="J7" i="4"/>
  <c r="I7" i="4"/>
  <c r="H7" i="4"/>
  <c r="G7" i="4"/>
  <c r="F7" i="4"/>
  <c r="E7" i="4"/>
  <c r="D7" i="4"/>
  <c r="C7" i="4"/>
  <c r="N6" i="4"/>
  <c r="M6" i="4"/>
  <c r="L6" i="4"/>
  <c r="K6" i="4"/>
  <c r="J6" i="4"/>
  <c r="I6" i="4"/>
  <c r="H6" i="4"/>
  <c r="G6" i="4"/>
  <c r="F6" i="4"/>
  <c r="E6" i="4"/>
  <c r="D6" i="4"/>
  <c r="C6" i="4"/>
  <c r="F15" i="20" l="1"/>
  <c r="E15" i="20"/>
  <c r="F10" i="20"/>
  <c r="E10" i="20"/>
  <c r="D10" i="20"/>
  <c r="C10" i="20"/>
  <c r="F7" i="20" l="1"/>
  <c r="E7" i="20"/>
  <c r="D7" i="20"/>
  <c r="C7" i="20"/>
  <c r="H8" i="2"/>
  <c r="G8" i="2"/>
  <c r="F8" i="2"/>
  <c r="E8" i="2"/>
  <c r="D8" i="2"/>
  <c r="H7" i="2"/>
  <c r="G7" i="2"/>
  <c r="F7" i="2"/>
  <c r="E7" i="2"/>
  <c r="D7" i="2"/>
  <c r="H6" i="2"/>
  <c r="G6" i="2"/>
  <c r="F6" i="2"/>
  <c r="E6" i="2"/>
  <c r="D6" i="2"/>
  <c r="C8" i="2"/>
  <c r="C7" i="2"/>
  <c r="C6" i="2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AE43" i="19"/>
  <c r="AD43" i="19"/>
  <c r="AC43" i="19"/>
  <c r="AB43" i="19"/>
  <c r="AA43" i="19"/>
  <c r="Z43" i="19"/>
  <c r="AE41" i="19"/>
  <c r="AD41" i="19"/>
  <c r="AC41" i="19"/>
  <c r="AB41" i="19"/>
  <c r="AA41" i="19"/>
  <c r="Z41" i="19"/>
  <c r="AE35" i="19"/>
  <c r="AD35" i="19"/>
  <c r="AC35" i="19"/>
  <c r="AB35" i="19"/>
  <c r="AA35" i="19"/>
  <c r="Z35" i="19"/>
  <c r="AE33" i="19"/>
  <c r="AD33" i="19"/>
  <c r="AC33" i="19"/>
  <c r="AB33" i="19"/>
  <c r="AA33" i="19"/>
  <c r="Z33" i="19"/>
  <c r="AE30" i="19"/>
  <c r="AE26" i="19" s="1"/>
  <c r="AD30" i="19"/>
  <c r="AD26" i="19" s="1"/>
  <c r="AC30" i="19"/>
  <c r="AC26" i="19" s="1"/>
  <c r="AA30" i="19"/>
  <c r="AA26" i="19" s="1"/>
  <c r="Z30" i="19"/>
  <c r="Z26" i="19" s="1"/>
  <c r="AE27" i="19"/>
  <c r="AD27" i="19"/>
  <c r="AD42" i="19" s="1"/>
  <c r="AC27" i="19"/>
  <c r="AC42" i="19" s="1"/>
  <c r="AB27" i="19"/>
  <c r="AB46" i="19" s="1"/>
  <c r="AA27" i="19"/>
  <c r="AA46" i="19" s="1"/>
  <c r="Z27" i="19"/>
  <c r="Z46" i="19" s="1"/>
  <c r="AB26" i="19"/>
  <c r="AE20" i="19"/>
  <c r="AD20" i="19"/>
  <c r="AC20" i="19"/>
  <c r="AB20" i="19"/>
  <c r="AA20" i="19"/>
  <c r="Z20" i="19"/>
  <c r="AE18" i="19"/>
  <c r="AD18" i="19"/>
  <c r="AC18" i="19"/>
  <c r="AB18" i="19"/>
  <c r="AA18" i="19"/>
  <c r="AE12" i="19"/>
  <c r="AD12" i="19"/>
  <c r="AC12" i="19"/>
  <c r="AB12" i="19"/>
  <c r="AA12" i="19"/>
  <c r="Z12" i="19"/>
  <c r="AE10" i="19"/>
  <c r="AD10" i="19"/>
  <c r="AC10" i="19"/>
  <c r="AB10" i="19"/>
  <c r="AA10" i="19"/>
  <c r="AA7" i="19"/>
  <c r="AA3" i="19" s="1"/>
  <c r="AE4" i="19"/>
  <c r="AE19" i="19" s="1"/>
  <c r="AD4" i="19"/>
  <c r="AD19" i="19" s="1"/>
  <c r="AC4" i="19"/>
  <c r="AC23" i="19" s="1"/>
  <c r="AB4" i="19"/>
  <c r="AB23" i="19" s="1"/>
  <c r="AA4" i="19"/>
  <c r="AA23" i="19" s="1"/>
  <c r="Z4" i="19"/>
  <c r="AE3" i="19"/>
  <c r="AD3" i="19"/>
  <c r="AC3" i="19"/>
  <c r="AB3" i="19"/>
  <c r="Z3" i="19"/>
  <c r="AC21" i="19" l="1"/>
  <c r="AB44" i="19"/>
  <c r="AE28" i="19"/>
  <c r="AC36" i="19"/>
  <c r="AA13" i="19"/>
  <c r="AD36" i="19"/>
  <c r="AB13" i="19"/>
  <c r="Z21" i="19"/>
  <c r="AC34" i="19"/>
  <c r="AA47" i="19"/>
  <c r="Z36" i="19"/>
  <c r="AE21" i="19"/>
  <c r="AC13" i="19"/>
  <c r="AB36" i="19"/>
  <c r="AD13" i="19"/>
  <c r="AB24" i="19"/>
  <c r="AA21" i="19"/>
  <c r="AE44" i="19"/>
  <c r="AD5" i="19"/>
  <c r="Z13" i="19"/>
  <c r="AE36" i="19"/>
  <c r="AB21" i="19"/>
  <c r="AD21" i="19"/>
  <c r="Z44" i="19"/>
  <c r="AA44" i="19"/>
  <c r="AC28" i="19"/>
  <c r="AA36" i="19"/>
  <c r="AC44" i="19"/>
  <c r="AE13" i="19"/>
  <c r="AD44" i="19"/>
  <c r="AC24" i="19"/>
  <c r="AB47" i="19"/>
  <c r="AE5" i="19"/>
  <c r="AD11" i="19"/>
  <c r="AD23" i="19"/>
  <c r="AD24" i="19" s="1"/>
  <c r="AE34" i="19"/>
  <c r="AE42" i="19"/>
  <c r="AC46" i="19"/>
  <c r="AC47" i="19" s="1"/>
  <c r="AE23" i="19"/>
  <c r="AA5" i="19"/>
  <c r="AE46" i="19"/>
  <c r="AD46" i="19"/>
  <c r="AB5" i="19"/>
  <c r="AA19" i="19"/>
  <c r="AA28" i="19"/>
  <c r="Z34" i="19"/>
  <c r="Z42" i="19"/>
  <c r="AE11" i="19"/>
  <c r="AC5" i="19"/>
  <c r="Z23" i="19"/>
  <c r="AA24" i="19" s="1"/>
  <c r="AB28" i="19"/>
  <c r="AA34" i="19"/>
  <c r="AA42" i="19"/>
  <c r="AB19" i="19"/>
  <c r="AA11" i="19"/>
  <c r="AC19" i="19"/>
  <c r="AB34" i="19"/>
  <c r="AB42" i="19"/>
  <c r="AB11" i="19"/>
  <c r="AD28" i="19"/>
  <c r="AC11" i="19"/>
  <c r="AD34" i="19"/>
  <c r="AD47" i="19" l="1"/>
  <c r="AE47" i="19"/>
  <c r="AE24" i="19"/>
  <c r="N6" i="6" l="1"/>
  <c r="O6" i="6"/>
  <c r="P6" i="6"/>
  <c r="Q6" i="6"/>
  <c r="O5" i="6"/>
  <c r="P5" i="6"/>
  <c r="Q5" i="6"/>
  <c r="N5" i="6"/>
  <c r="I20" i="16" l="1"/>
  <c r="G20" i="16"/>
  <c r="E20" i="16"/>
  <c r="D20" i="16"/>
  <c r="F20" i="16"/>
  <c r="H20" i="16"/>
  <c r="L20" i="16" l="1"/>
  <c r="M20" i="16"/>
  <c r="K20" i="16"/>
  <c r="J20" i="16"/>
  <c r="O20" i="16"/>
  <c r="N20" i="16"/>
  <c r="K7" i="5" l="1"/>
  <c r="K6" i="5"/>
  <c r="K5" i="5"/>
  <c r="K8" i="5"/>
</calcChain>
</file>

<file path=xl/sharedStrings.xml><?xml version="1.0" encoding="utf-8"?>
<sst xmlns="http://schemas.openxmlformats.org/spreadsheetml/2006/main" count="351" uniqueCount="167">
  <si>
    <t>Communes</t>
  </si>
  <si>
    <t>EPCI</t>
  </si>
  <si>
    <t>Départements</t>
  </si>
  <si>
    <t>Régions</t>
  </si>
  <si>
    <t>Total</t>
  </si>
  <si>
    <t xml:space="preserve">(communes + EPCI) </t>
  </si>
  <si>
    <t>dont fonctionnement</t>
  </si>
  <si>
    <t>dont investissement</t>
  </si>
  <si>
    <t>En euros par habitant</t>
  </si>
  <si>
    <t>En % du budget</t>
  </si>
  <si>
    <t>Conservation et diffusion des patrimoines</t>
  </si>
  <si>
    <t>Bibliothèques et médiathèques</t>
  </si>
  <si>
    <t>Musées</t>
  </si>
  <si>
    <t>Cinémas et autres salles de spectacles</t>
  </si>
  <si>
    <t>2020/2019</t>
  </si>
  <si>
    <t>2021/2020</t>
  </si>
  <si>
    <t>2022/2021</t>
  </si>
  <si>
    <t>Champ : communes de 3 500 habitants et plus, établissements publics de coopération intercommunale (EPCI) à fiscalité propre (comportant au moins une commune de 3 500 habitants ou plus), collectivités départementales et régionales (France entière)</t>
  </si>
  <si>
    <t>Millions d'euros</t>
  </si>
  <si>
    <t>Départements*</t>
  </si>
  <si>
    <t>Ensemble</t>
  </si>
  <si>
    <t>en milliards d'euros</t>
  </si>
  <si>
    <t>Epci</t>
  </si>
  <si>
    <t>Fonctionnement</t>
  </si>
  <si>
    <t>par type de collectivité</t>
  </si>
  <si>
    <t>Investissement</t>
  </si>
  <si>
    <t>Communes
3500 hab. et plus</t>
  </si>
  <si>
    <t>EPCI
à fiscalité propre</t>
  </si>
  <si>
    <t>Communes
+3500 habitants</t>
  </si>
  <si>
    <t>culture</t>
  </si>
  <si>
    <t xml:space="preserve">*Les dépenses de fonctionnement des départements ont été redressées pour les dépenses de personnel des archives et des bibliothèques départementales </t>
  </si>
  <si>
    <t>total</t>
  </si>
  <si>
    <t>2023/2022</t>
  </si>
  <si>
    <t>Source : Direction générale des finances publiques, comptes de gestion des collectivités locales ; traitements DEPS, ministère de la Culture, 2025</t>
  </si>
  <si>
    <t>Taux d'évolution</t>
  </si>
  <si>
    <t>Dépenses totales et culturelles</t>
  </si>
  <si>
    <t>Sommaire</t>
  </si>
  <si>
    <t>Dépenses culturelles consolidées, fonctionnement, investissement et total</t>
  </si>
  <si>
    <t>Bloc communal</t>
  </si>
  <si>
    <t>Bloc communal**</t>
  </si>
  <si>
    <t>Départements***</t>
  </si>
  <si>
    <t>Tableau 2 : Répartition sectorielle des dépenses culturelles brutes des collectivités territoriales en 2024 (en %)</t>
  </si>
  <si>
    <t>en % du total des dépenses culturelles totales</t>
  </si>
  <si>
    <t>2024/2023</t>
  </si>
  <si>
    <t>2024/2019</t>
  </si>
  <si>
    <t>2023-2024</t>
  </si>
  <si>
    <r>
      <t xml:space="preserve">par type de collectivité territoriales (en millions d'euros constants </t>
    </r>
    <r>
      <rPr>
        <sz val="8"/>
        <color rgb="FF0070C0"/>
        <rFont val="Arial"/>
        <family val="2"/>
      </rPr>
      <t>2024</t>
    </r>
    <r>
      <rPr>
        <sz val="8"/>
        <color theme="1"/>
        <rFont val="Arial"/>
        <family val="2"/>
      </rPr>
      <t xml:space="preserve"> et évolution en %)</t>
    </r>
  </si>
  <si>
    <r>
      <t xml:space="preserve">Millions d'euros constants </t>
    </r>
    <r>
      <rPr>
        <sz val="8"/>
        <color rgb="FF0070C0"/>
        <rFont val="Arial"/>
        <family val="2"/>
      </rPr>
      <t>2024</t>
    </r>
  </si>
  <si>
    <t>Source : Direction générale des finances publiques, comptes de gestion des collectivités locales ; traitements DEPS, ministère de la Culture, 2026</t>
  </si>
  <si>
    <r>
      <t xml:space="preserve">Evolution </t>
    </r>
    <r>
      <rPr>
        <b/>
        <sz val="8"/>
        <color rgb="FF0070C0"/>
        <rFont val="Arial"/>
        <family val="2"/>
      </rPr>
      <t>2023-2024</t>
    </r>
  </si>
  <si>
    <t>Tableau 1 : Dépenses culturelles consolidées des collectivités territoriales en 2024</t>
  </si>
  <si>
    <t>Tableau 3 : Taux d’évolution annuel des dépenses culturelles consolidées totales et de fonctionnement des collectivités territoriales de 2019 à 2024</t>
  </si>
  <si>
    <t>Patrimoine</t>
  </si>
  <si>
    <t>Services d'archives</t>
  </si>
  <si>
    <t>Théâtres et spectacles vivants</t>
  </si>
  <si>
    <r>
      <t xml:space="preserve">Dépenses culturelles de fonctionnement, d'investissement et totales des collectivités territoriales, </t>
    </r>
    <r>
      <rPr>
        <b/>
        <u/>
        <sz val="8"/>
        <color theme="1"/>
        <rFont val="Arial"/>
        <family val="2"/>
      </rPr>
      <t>consolidées</t>
    </r>
    <r>
      <rPr>
        <b/>
        <sz val="8"/>
        <color theme="1"/>
        <rFont val="Arial"/>
        <family val="2"/>
      </rPr>
      <t xml:space="preserve"> par année, en millions d'euros constants </t>
    </r>
    <r>
      <rPr>
        <b/>
        <sz val="8"/>
        <color rgb="FF0070C0"/>
        <rFont val="Arial"/>
        <family val="2"/>
      </rPr>
      <t>2024</t>
    </r>
    <r>
      <rPr>
        <b/>
        <sz val="8"/>
        <color theme="1"/>
        <rFont val="Arial"/>
        <family val="2"/>
      </rPr>
      <t xml:space="preserve"> et leur taux d'évolution annuelle</t>
    </r>
  </si>
  <si>
    <t>EPCI**</t>
  </si>
  <si>
    <t>Culture (non ventilé)</t>
  </si>
  <si>
    <t>Activités artist., actions et manif.cult.</t>
  </si>
  <si>
    <t>Expressions artistiques et action culturelle</t>
  </si>
  <si>
    <t>-</t>
  </si>
  <si>
    <t>Source : Direction générale des finances publiques ; traitements DEPS, ministère de la Culture, 2026</t>
  </si>
  <si>
    <t>Graphique 1 : Dépenses culturelles consolidées des collectivités territoriales en 2024</t>
  </si>
  <si>
    <t>Graphique 2 : Dépenses culturelles consolidées des collectivités territoriales en fonctionnement, en investissement et totales en 2024 (en M€)</t>
  </si>
  <si>
    <t>Dépenses culturelles brutes</t>
  </si>
  <si>
    <t>Communes (nombre)</t>
  </si>
  <si>
    <t>Total culture</t>
  </si>
  <si>
    <t>évolution annuelle</t>
  </si>
  <si>
    <t>Nb communes en  M14</t>
  </si>
  <si>
    <t>Total  culture M14</t>
  </si>
  <si>
    <t>Montant  F30 M14</t>
  </si>
  <si>
    <t>Fonction 30 / total culture M14</t>
  </si>
  <si>
    <t>Fonction 30 M14/ total culture</t>
  </si>
  <si>
    <t>Total  culture M14 hors F30</t>
  </si>
  <si>
    <t>Nb de communes en  M57</t>
  </si>
  <si>
    <t>Total  culture M57</t>
  </si>
  <si>
    <t>Montant F30 M57</t>
  </si>
  <si>
    <t>Fonction 30 / total culture M57</t>
  </si>
  <si>
    <t>Fonction 30 M57/ total culture</t>
  </si>
  <si>
    <t>Total  culture M57 hors F30</t>
  </si>
  <si>
    <t>Total culture hors F30 M57</t>
  </si>
  <si>
    <t>EPCI (nombre)</t>
  </si>
  <si>
    <t>Nb Epci M14</t>
  </si>
  <si>
    <t>Montant F30 M14</t>
  </si>
  <si>
    <t>Nb Epci M57</t>
  </si>
  <si>
    <t>Sous-fonction 30 M14</t>
  </si>
  <si>
    <t>Total  culture M14 hors sous-fonction 30</t>
  </si>
  <si>
    <t>Sous-fonction 30 M57</t>
  </si>
  <si>
    <t>Total  culture M57 hors sous-fonction 30</t>
  </si>
  <si>
    <t>Sous-fonction 30 / total culture M14</t>
  </si>
  <si>
    <t>Sous-fonction 30 M14/ total culture</t>
  </si>
  <si>
    <t>Champ : communes de 3 500 habitants et plus, établissements publics de coopération intercommunale (EPCI) à fiscalité propre (comportant au moins une commune de 3 500 habitants ou plus), France entière</t>
  </si>
  <si>
    <t>Ensemble des collectivités**</t>
  </si>
  <si>
    <t>Graphique 5 :  Dépenses culturelles consolidées des collectivités territoriales de 2019 à 2024 (en millions d'euros constants 2024)</t>
  </si>
  <si>
    <t>Graphique 6 : Évolution des dépenses culturelles consolidées des collectivités territoriales en fonctionnement, en investissement et totales, de 2023 à 2024 (en %)</t>
  </si>
  <si>
    <t>Graphique 7 : Évolution comparée des dépenses culturelles totales consolidées et des budgets totaux des collectivités territorilales de 2023 à 2024</t>
  </si>
  <si>
    <t>Graphique 3 : Répartition des dépenses culturelles brutes totales des communes selon la nomenclature comptable en isolant les dépenses transversales (sous-fonction 30)</t>
  </si>
  <si>
    <t>Graphique 4 : Répartition des dépenses culturelles brutes totales des groupements communes selon la nomenclature comptable en isolant les dépenses transversales (sous-fonction 30)</t>
  </si>
  <si>
    <t>En millions d'euros</t>
  </si>
  <si>
    <t>Graphique 3 : Dépenses culturelles brutes des communes - montée en charge de la nomenclature M57 et révision des séries</t>
  </si>
  <si>
    <t>Graphique 4 : Dépenses culturelles brutes des EPCI - montée en charge de la nomenclature M57 et révision des séries</t>
  </si>
  <si>
    <t>Révision</t>
  </si>
  <si>
    <t>Publié 2025</t>
  </si>
  <si>
    <t>dépenses culturelles totales consolidées euros contants 2023</t>
  </si>
  <si>
    <t>consolidé</t>
  </si>
  <si>
    <t>Nouvelles évolutions total culture consolidé</t>
  </si>
  <si>
    <t>euros courants</t>
  </si>
  <si>
    <t>epci</t>
  </si>
  <si>
    <t>euros constants 2023</t>
  </si>
  <si>
    <t>ce qui aurait du être publié en 2025</t>
  </si>
  <si>
    <t>révision corrigée</t>
  </si>
  <si>
    <t>Note de lecture : les dépenses culturelles des communes baissent de 4% en 2023, alors qu'une hausse de 4% avait été estimée avant retraitement dû au changement de nomenclature, soit une révision de -8 points de %.</t>
  </si>
  <si>
    <t>Série révisée</t>
  </si>
  <si>
    <t>Ancienne série</t>
  </si>
  <si>
    <t>Ancienne série**</t>
  </si>
  <si>
    <r>
      <t xml:space="preserve">Tableau B : Révision des taux d’évolution annuelle des dépenses culturelles </t>
    </r>
    <r>
      <rPr>
        <b/>
        <u/>
        <sz val="8"/>
        <rFont val="Arial"/>
        <family val="2"/>
      </rPr>
      <t>consolidées</t>
    </r>
    <r>
      <rPr>
        <b/>
        <sz val="8"/>
        <rFont val="Arial"/>
        <family val="2"/>
      </rPr>
      <t xml:space="preserve"> totales (en %)</t>
    </r>
  </si>
  <si>
    <t>milliers d'euros</t>
  </si>
  <si>
    <t>Tableau B : Révision des taux d’évolution annuelle des dépenses culturelles consolidées totales (en %)</t>
  </si>
  <si>
    <t>M14</t>
  </si>
  <si>
    <t>M52</t>
  </si>
  <si>
    <t>M71</t>
  </si>
  <si>
    <t>FONCTION 3 CULTURE</t>
  </si>
  <si>
    <t>FONCTION 3 Culture, vie sociale, jeunesse, sports et loisirs</t>
  </si>
  <si>
    <t>FONCTION 3 Culture, sports et loisirs</t>
  </si>
  <si>
    <t>30 Services communs (culture)</t>
  </si>
  <si>
    <t>30 Services communs (culture, sport, jeunesse et loisirs)</t>
  </si>
  <si>
    <t>30 Services communs (culture, sport, loisirs, sécurité)</t>
  </si>
  <si>
    <t>31 Expression artistique</t>
  </si>
  <si>
    <t>32 Conservation et diffusion des patrimoines</t>
  </si>
  <si>
    <t xml:space="preserve"> </t>
  </si>
  <si>
    <t>33 Action culturelle</t>
  </si>
  <si>
    <t>M57</t>
  </si>
  <si>
    <t xml:space="preserve">Nomenclature unique pour l'ensemble des collectivités </t>
  </si>
  <si>
    <t>territoriales et les groupements de communes</t>
  </si>
  <si>
    <t>31 Culture</t>
  </si>
  <si>
    <t>311 Expression musicale, lyrique et chorégraphique</t>
  </si>
  <si>
    <t>311 Activités artistiques et action culturelle</t>
  </si>
  <si>
    <t>311 Enseignement artistique</t>
  </si>
  <si>
    <t>311 Activités artist.,actions et manif.cult.</t>
  </si>
  <si>
    <t>312 Arts plastiques et autres activités artistiques</t>
  </si>
  <si>
    <t>312 Patrimoine (musées, monuments ...)</t>
  </si>
  <si>
    <t>312 Activités culturelles et artistiques</t>
  </si>
  <si>
    <t>312 Patrimoine</t>
  </si>
  <si>
    <t>313 Théâtres</t>
  </si>
  <si>
    <t>313 Bibliothèques, médiathèques</t>
  </si>
  <si>
    <t>313 Patrimoine (bibliothèque, musées, monuments…)</t>
  </si>
  <si>
    <t>314 Cinémas et autres salles de spectacles</t>
  </si>
  <si>
    <t>314 Musées</t>
  </si>
  <si>
    <t>315 Services d'archives</t>
  </si>
  <si>
    <t>321 Bibliothèques et médiathèques</t>
  </si>
  <si>
    <t>316 Théâtres et spectacles vivants</t>
  </si>
  <si>
    <t>322  Musées</t>
  </si>
  <si>
    <t>317 Cinémas et autres salles de spectacles</t>
  </si>
  <si>
    <t>323 Archives</t>
  </si>
  <si>
    <t>318 Archéologie préventive</t>
  </si>
  <si>
    <t>324 Entretien du patrimoine culturel</t>
  </si>
  <si>
    <t>** Les taux d'évolution 2020 et 2021 des dépenses des EPCI étaient erronés dans la précédente publication et l'ancienne série a fait l'objet d'une correction : -6% contre -13% précédemment publié pour 2020 et 0% contre +8% pour 2021. Cela induit une révision de l’ancienne série d'évolution des dépenses culturelles totales : -6% en 2020 contre -8 % précédemment publié, et 0% en 2021 contre +1 %.</t>
  </si>
  <si>
    <t>Fonct.</t>
  </si>
  <si>
    <t xml:space="preserve"> Champ : communes de 3 500 habitants et plus, établissements publics de coopération intercommunale (EPCI) à fiscalité propre (comportant au moins une commune de 3 500 habitants ou plus), collectivités départementales et régionales (France entière)
* Les dépenses culturelles de chaque type de collectivité sont nettes des transferts en provenance d'autres niveaux de collectivités en matière culturelle.
** Établissements publics de coopération intercommunale à fiscalité propre, comprenant la métropole de Lyon.	
*** Les dépenses de fonctionnement des départements ont été redressées pour les dépenses de personnel des archives et des bibliothèques départementales ; ces dépenses incluent celles de la collectivité de Mayotte et de la collectivité européenne d'Alsace.
Source : Direction générale des finances publiques, comptes de gestion des collectivités locales ; traitements DEPS, ministère de la Culture, 2026.</t>
  </si>
  <si>
    <t>Tableau 1 : Dépenses culturelles consolidées* des collectivités territoriales en 2024</t>
  </si>
  <si>
    <t>Lecture : 43 % des dépenses culturelles des communes sont consacrées à la conservation et à la diffusion des patrimoines.
Champ : communes de 3 500 habitants et plus, établissements publics de coopération intercommunale (EPCI) à fiscalité propre (comportant au moins une commune de 3 500 habitants ou plus), collectivités départementales et régionales, France métropolitaine et Dom.
* Les dépenses de fonctionnement des départements ont été redressées pour les dépenses de personnel des archives et des bibliothèques départementales.
** Il s’agit d’une estimation à fin indicative étant donné que la répartition sectorielle est établie à partir des dépenses brutes pour chaque type de collectivité et les groupements.
Source : Direction générale des finances publiques ; traitements DEPS, ministère de la Culture, 2026.</t>
  </si>
  <si>
    <r>
      <t>*Les dépenses de fonctionnement consolidées des départements ont été redressées pour les dépenses de personnel</t>
    </r>
    <r>
      <rPr>
        <u/>
        <sz val="11"/>
        <color rgb="FF000000"/>
        <rFont val="Marianne"/>
        <family val="3"/>
      </rPr>
      <t xml:space="preserve"> </t>
    </r>
    <r>
      <rPr>
        <sz val="11"/>
        <color theme="1"/>
        <rFont val="Marianne"/>
        <family val="3"/>
      </rPr>
      <t>des archives et des bibliothèques départementales.
Champ :  Communes de 3 500 habitants et plus, établissements publics de coopération intercommunale (EPCI) à fiscalité propre (intercommunalités comportant au moins une commune de 3 500 habitants ou plus), collectivités départementales et régionales, France entière.
Source : Direction générale des finances publiques, comptes de gestion des collectivités locales ; traitements DEPS, ministère de la Culture, 2026.
Note : Les données ont fait l’objet de révisions importantes depuis la précédente publication 
(voir encadré méthodologique).</t>
    </r>
  </si>
  <si>
    <t>Source : Direction générale des finances publiques ; traitements DEPS, ministère de la Culture, 2026.</t>
  </si>
  <si>
    <t>*Les dépenses de fonctionnement des départements ont été redressées pour les dépenses de personnel des archives et des bibliothèques départementales.</t>
  </si>
  <si>
    <r>
      <t xml:space="preserve">Tableau 3 : Taux d’évolution annuel des dépenses culturelles consolidées totales et de fonctionnement des collectivités territoriales de 2019 à 2024 </t>
    </r>
    <r>
      <rPr>
        <sz val="10"/>
        <rFont val="Marianne"/>
        <family val="3"/>
      </rPr>
      <t>(en %, en euros constants 2024)</t>
    </r>
  </si>
  <si>
    <t>Champ : communes de 3 500 habitants et plus, établissements publics de coopération intercommunale (EPCI) à fiscalité propre (comportant au moins une commune de 3 500 habitants ou plus), France entière.
Source : Direction générale des finances publiques, comptes de gestion des collectivités locales ; traitements DEPS, ministère de la Culture, 2026.</t>
  </si>
  <si>
    <t>Archéologie préventive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</si>
</sst>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"/>
  </numFmts>
  <fonts count="68" x14ac:knownFonts="1">
    <font>
      <sz val="11"/>
      <color theme="1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8"/>
      <color rgb="FF0070C0"/>
      <name val="Arial"/>
      <family val="2"/>
    </font>
    <font>
      <b/>
      <u/>
      <sz val="8"/>
      <color theme="1"/>
      <name val="Arial"/>
      <family val="2"/>
    </font>
    <font>
      <sz val="8"/>
      <color rgb="FF0070C0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Aptos Narrow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 Narrow"/>
      <family val="2"/>
    </font>
    <font>
      <i/>
      <sz val="8"/>
      <name val="Calibri"/>
      <family val="2"/>
      <scheme val="minor"/>
    </font>
    <font>
      <b/>
      <sz val="11"/>
      <name val="Marianne"/>
      <family val="3"/>
    </font>
    <font>
      <sz val="8"/>
      <color theme="1"/>
      <name val="Marianne"/>
      <family val="3"/>
    </font>
    <font>
      <sz val="8"/>
      <name val="Marianne"/>
      <family val="3"/>
    </font>
    <font>
      <sz val="9"/>
      <color rgb="FF000000"/>
      <name val="Marianne"/>
      <family val="3"/>
    </font>
    <font>
      <sz val="9"/>
      <color theme="1"/>
      <name val="Marianne"/>
      <family val="3"/>
    </font>
    <font>
      <b/>
      <sz val="9"/>
      <name val="Marianne"/>
      <family val="3"/>
    </font>
    <font>
      <sz val="9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sz val="10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rgb="FF000000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sz val="12"/>
      <color rgb="FF000000"/>
      <name val="Marianne"/>
      <family val="3"/>
    </font>
    <font>
      <b/>
      <sz val="12"/>
      <color rgb="FF000000"/>
      <name val="Marianne"/>
      <family val="3"/>
    </font>
    <font>
      <b/>
      <sz val="12"/>
      <name val="Marianne"/>
      <family val="3"/>
    </font>
    <font>
      <b/>
      <sz val="16"/>
      <name val="Marianne"/>
      <family val="3"/>
    </font>
    <font>
      <sz val="16"/>
      <name val="Marianne"/>
      <family val="3"/>
    </font>
    <font>
      <b/>
      <sz val="16"/>
      <color rgb="FF000000"/>
      <name val="Marianne"/>
      <family val="3"/>
    </font>
    <font>
      <sz val="16"/>
      <color rgb="FF000000"/>
      <name val="Marianne"/>
      <family val="3"/>
    </font>
    <font>
      <b/>
      <sz val="16"/>
      <color theme="1"/>
      <name val="Marianne"/>
      <family val="3"/>
    </font>
    <font>
      <sz val="16"/>
      <color theme="1"/>
      <name val="Marianne"/>
      <family val="3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" fillId="0" borderId="0"/>
    <xf numFmtId="0" fontId="13" fillId="0" borderId="0"/>
    <xf numFmtId="43" fontId="9" fillId="0" borderId="0" applyFont="0" applyFill="0" applyBorder="0" applyAlignment="0" applyProtection="0"/>
  </cellStyleXfs>
  <cellXfs count="381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9" xfId="0" applyFont="1" applyBorder="1" applyAlignment="1">
      <alignment horizontal="center"/>
    </xf>
    <xf numFmtId="0" fontId="10" fillId="0" borderId="0" xfId="0" applyFont="1"/>
    <xf numFmtId="165" fontId="10" fillId="0" borderId="0" xfId="0" applyNumberFormat="1" applyFont="1"/>
    <xf numFmtId="165" fontId="10" fillId="0" borderId="0" xfId="3" applyNumberFormat="1" applyFont="1"/>
    <xf numFmtId="0" fontId="7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 vertical="center"/>
    </xf>
    <xf numFmtId="0" fontId="15" fillId="0" borderId="0" xfId="0" applyFont="1"/>
    <xf numFmtId="3" fontId="7" fillId="0" borderId="0" xfId="0" applyNumberFormat="1" applyFont="1"/>
    <xf numFmtId="0" fontId="6" fillId="0" borderId="0" xfId="0" applyFont="1"/>
    <xf numFmtId="0" fontId="5" fillId="0" borderId="0" xfId="0" applyFont="1"/>
    <xf numFmtId="9" fontId="7" fillId="0" borderId="0" xfId="3" applyFont="1" applyFill="1"/>
    <xf numFmtId="1" fontId="5" fillId="0" borderId="0" xfId="0" applyNumberFormat="1" applyFont="1"/>
    <xf numFmtId="3" fontId="3" fillId="0" borderId="6" xfId="0" applyNumberFormat="1" applyFont="1" applyBorder="1" applyAlignment="1">
      <alignment horizontal="center" wrapText="1"/>
    </xf>
    <xf numFmtId="3" fontId="8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0" fontId="17" fillId="0" borderId="0" xfId="0" applyFont="1"/>
    <xf numFmtId="0" fontId="18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11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9" xfId="0" applyFont="1" applyBorder="1"/>
    <xf numFmtId="0" fontId="2" fillId="0" borderId="9" xfId="0" applyFont="1" applyBorder="1"/>
    <xf numFmtId="3" fontId="4" fillId="0" borderId="0" xfId="0" applyNumberFormat="1" applyFont="1"/>
    <xf numFmtId="3" fontId="4" fillId="0" borderId="9" xfId="0" applyNumberFormat="1" applyFont="1" applyBorder="1"/>
    <xf numFmtId="9" fontId="7" fillId="0" borderId="11" xfId="3" applyFont="1" applyBorder="1"/>
    <xf numFmtId="9" fontId="4" fillId="0" borderId="13" xfId="3" applyFont="1" applyBorder="1"/>
    <xf numFmtId="0" fontId="7" fillId="0" borderId="0" xfId="0" applyFont="1" applyAlignment="1">
      <alignment horizontal="right"/>
    </xf>
    <xf numFmtId="0" fontId="4" fillId="0" borderId="13" xfId="0" applyFont="1" applyBorder="1" applyAlignment="1">
      <alignment horizontal="center"/>
    </xf>
    <xf numFmtId="0" fontId="4" fillId="0" borderId="9" xfId="0" applyFont="1" applyBorder="1"/>
    <xf numFmtId="0" fontId="7" fillId="0" borderId="3" xfId="0" applyFont="1" applyBorder="1"/>
    <xf numFmtId="0" fontId="7" fillId="0" borderId="10" xfId="0" applyFont="1" applyBorder="1"/>
    <xf numFmtId="9" fontId="10" fillId="0" borderId="0" xfId="0" applyNumberFormat="1" applyFont="1" applyAlignment="1">
      <alignment vertical="center"/>
    </xf>
    <xf numFmtId="0" fontId="10" fillId="0" borderId="8" xfId="0" applyFont="1" applyBorder="1" applyAlignment="1">
      <alignment vertical="center" wrapText="1"/>
    </xf>
    <xf numFmtId="9" fontId="5" fillId="0" borderId="8" xfId="0" applyNumberFormat="1" applyFont="1" applyBorder="1" applyAlignment="1">
      <alignment vertical="center"/>
    </xf>
    <xf numFmtId="0" fontId="10" fillId="0" borderId="8" xfId="0" applyFont="1" applyBorder="1"/>
    <xf numFmtId="0" fontId="10" fillId="0" borderId="14" xfId="0" applyFont="1" applyBorder="1" applyAlignment="1">
      <alignment vertical="center" wrapText="1"/>
    </xf>
    <xf numFmtId="0" fontId="10" fillId="0" borderId="14" xfId="0" applyFont="1" applyBorder="1"/>
    <xf numFmtId="0" fontId="10" fillId="0" borderId="1" xfId="0" applyFont="1" applyBorder="1" applyAlignment="1">
      <alignment vertical="center"/>
    </xf>
    <xf numFmtId="0" fontId="5" fillId="0" borderId="9" xfId="0" applyFont="1" applyBorder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0" xfId="0" applyFont="1" applyBorder="1" applyAlignment="1">
      <alignment horizontal="center"/>
    </xf>
    <xf numFmtId="9" fontId="10" fillId="0" borderId="3" xfId="3" applyFont="1" applyFill="1" applyBorder="1" applyAlignment="1">
      <alignment horizontal="right" vertical="center"/>
    </xf>
    <xf numFmtId="9" fontId="10" fillId="0" borderId="15" xfId="3" applyFont="1" applyFill="1" applyBorder="1" applyAlignment="1">
      <alignment horizontal="right" vertical="center"/>
    </xf>
    <xf numFmtId="9" fontId="5" fillId="0" borderId="4" xfId="3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9" fontId="7" fillId="0" borderId="1" xfId="0" applyNumberFormat="1" applyFont="1" applyBorder="1" applyAlignment="1">
      <alignment vertical="center" wrapText="1"/>
    </xf>
    <xf numFmtId="9" fontId="7" fillId="0" borderId="1" xfId="3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right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wrapText="1"/>
    </xf>
    <xf numFmtId="1" fontId="10" fillId="0" borderId="0" xfId="0" applyNumberFormat="1" applyFont="1"/>
    <xf numFmtId="3" fontId="5" fillId="0" borderId="8" xfId="0" applyNumberFormat="1" applyFont="1" applyBorder="1"/>
    <xf numFmtId="3" fontId="5" fillId="0" borderId="9" xfId="0" applyNumberFormat="1" applyFont="1" applyBorder="1"/>
    <xf numFmtId="0" fontId="7" fillId="0" borderId="3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9" xfId="0" applyNumberFormat="1" applyFont="1" applyBorder="1" applyAlignment="1">
      <alignment horizontal="left"/>
    </xf>
    <xf numFmtId="165" fontId="5" fillId="0" borderId="0" xfId="0" applyNumberFormat="1" applyFont="1"/>
    <xf numFmtId="165" fontId="5" fillId="0" borderId="0" xfId="3" applyNumberFormat="1" applyFont="1"/>
    <xf numFmtId="0" fontId="21" fillId="0" borderId="0" xfId="0" applyFont="1" applyAlignment="1">
      <alignment horizontal="right"/>
    </xf>
    <xf numFmtId="9" fontId="4" fillId="0" borderId="1" xfId="0" applyNumberFormat="1" applyFont="1" applyBorder="1" applyAlignment="1">
      <alignment vertical="center" wrapText="1"/>
    </xf>
    <xf numFmtId="9" fontId="4" fillId="0" borderId="1" xfId="3" applyFont="1" applyFill="1" applyBorder="1" applyAlignment="1">
      <alignment vertical="center" wrapText="1"/>
    </xf>
    <xf numFmtId="3" fontId="10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left"/>
    </xf>
    <xf numFmtId="0" fontId="5" fillId="0" borderId="11" xfId="0" applyFont="1" applyBorder="1"/>
    <xf numFmtId="3" fontId="5" fillId="0" borderId="3" xfId="0" applyNumberFormat="1" applyFont="1" applyBorder="1"/>
    <xf numFmtId="3" fontId="5" fillId="0" borderId="10" xfId="0" applyNumberFormat="1" applyFont="1" applyBorder="1"/>
    <xf numFmtId="3" fontId="5" fillId="2" borderId="11" xfId="0" applyNumberFormat="1" applyFont="1" applyFill="1" applyBorder="1"/>
    <xf numFmtId="9" fontId="27" fillId="0" borderId="0" xfId="3" applyFont="1" applyFill="1"/>
    <xf numFmtId="9" fontId="5" fillId="2" borderId="12" xfId="3" applyFont="1" applyFill="1" applyBorder="1"/>
    <xf numFmtId="9" fontId="10" fillId="2" borderId="6" xfId="3" applyFont="1" applyFill="1" applyBorder="1"/>
    <xf numFmtId="3" fontId="5" fillId="0" borderId="4" xfId="0" applyNumberFormat="1" applyFont="1" applyBorder="1"/>
    <xf numFmtId="3" fontId="5" fillId="0" borderId="0" xfId="0" applyNumberFormat="1" applyFont="1"/>
    <xf numFmtId="9" fontId="5" fillId="2" borderId="11" xfId="3" applyFont="1" applyFill="1" applyBorder="1"/>
    <xf numFmtId="9" fontId="5" fillId="2" borderId="2" xfId="3" applyFont="1" applyFill="1" applyBorder="1"/>
    <xf numFmtId="3" fontId="5" fillId="0" borderId="5" xfId="0" applyNumberFormat="1" applyFont="1" applyBorder="1"/>
    <xf numFmtId="9" fontId="27" fillId="0" borderId="9" xfId="3" applyFont="1" applyFill="1" applyBorder="1"/>
    <xf numFmtId="9" fontId="5" fillId="2" borderId="13" xfId="3" applyFont="1" applyFill="1" applyBorder="1"/>
    <xf numFmtId="9" fontId="5" fillId="2" borderId="7" xfId="3" applyFont="1" applyFill="1" applyBorder="1"/>
    <xf numFmtId="3" fontId="10" fillId="0" borderId="10" xfId="0" applyNumberFormat="1" applyFont="1" applyBorder="1"/>
    <xf numFmtId="3" fontId="10" fillId="2" borderId="14" xfId="0" applyNumberFormat="1" applyFont="1" applyFill="1" applyBorder="1"/>
    <xf numFmtId="9" fontId="28" fillId="0" borderId="9" xfId="3" applyFont="1" applyFill="1" applyBorder="1"/>
    <xf numFmtId="9" fontId="10" fillId="2" borderId="14" xfId="0" applyNumberFormat="1" applyFont="1" applyFill="1" applyBorder="1"/>
    <xf numFmtId="9" fontId="10" fillId="2" borderId="12" xfId="3" applyFont="1" applyFill="1" applyBorder="1"/>
    <xf numFmtId="9" fontId="5" fillId="2" borderId="6" xfId="3" applyFont="1" applyFill="1" applyBorder="1"/>
    <xf numFmtId="9" fontId="28" fillId="0" borderId="15" xfId="3" applyFont="1" applyFill="1" applyBorder="1"/>
    <xf numFmtId="9" fontId="28" fillId="0" borderId="8" xfId="3" applyFont="1" applyFill="1" applyBorder="1"/>
    <xf numFmtId="3" fontId="10" fillId="0" borderId="15" xfId="0" applyNumberFormat="1" applyFont="1" applyBorder="1"/>
    <xf numFmtId="3" fontId="10" fillId="0" borderId="8" xfId="0" applyNumberFormat="1" applyFont="1" applyBorder="1"/>
    <xf numFmtId="9" fontId="10" fillId="2" borderId="1" xfId="3" applyFont="1" applyFill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165" fontId="10" fillId="2" borderId="14" xfId="0" applyNumberFormat="1" applyFont="1" applyFill="1" applyBorder="1"/>
    <xf numFmtId="3" fontId="22" fillId="0" borderId="6" xfId="0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left"/>
    </xf>
    <xf numFmtId="3" fontId="5" fillId="0" borderId="11" xfId="0" applyNumberFormat="1" applyFont="1" applyBorder="1" applyAlignment="1">
      <alignment horizontal="left"/>
    </xf>
    <xf numFmtId="3" fontId="5" fillId="0" borderId="13" xfId="0" applyNumberFormat="1" applyFont="1" applyBorder="1" applyAlignment="1">
      <alignment horizontal="left"/>
    </xf>
    <xf numFmtId="0" fontId="5" fillId="0" borderId="1" xfId="0" applyFont="1" applyBorder="1" applyAlignment="1">
      <alignment horizontal="right" vertical="center" wrapText="1"/>
    </xf>
    <xf numFmtId="9" fontId="5" fillId="0" borderId="1" xfId="0" applyNumberFormat="1" applyFont="1" applyBorder="1"/>
    <xf numFmtId="9" fontId="5" fillId="0" borderId="1" xfId="0" applyNumberFormat="1" applyFont="1" applyBorder="1" applyAlignment="1">
      <alignment vertical="center" wrapText="1"/>
    </xf>
    <xf numFmtId="9" fontId="5" fillId="0" borderId="1" xfId="3" applyFont="1" applyFill="1" applyBorder="1" applyAlignment="1">
      <alignment vertical="center" wrapText="1"/>
    </xf>
    <xf numFmtId="9" fontId="10" fillId="0" borderId="1" xfId="0" applyNumberFormat="1" applyFont="1" applyBorder="1"/>
    <xf numFmtId="165" fontId="10" fillId="0" borderId="1" xfId="0" applyNumberFormat="1" applyFont="1" applyBorder="1"/>
    <xf numFmtId="9" fontId="10" fillId="0" borderId="1" xfId="0" applyNumberFormat="1" applyFont="1" applyBorder="1" applyAlignment="1">
      <alignment vertical="center" wrapText="1"/>
    </xf>
    <xf numFmtId="9" fontId="10" fillId="0" borderId="1" xfId="3" applyFont="1" applyFill="1" applyBorder="1" applyAlignment="1">
      <alignment vertical="center" wrapText="1"/>
    </xf>
    <xf numFmtId="3" fontId="5" fillId="2" borderId="13" xfId="0" applyNumberFormat="1" applyFont="1" applyFill="1" applyBorder="1"/>
    <xf numFmtId="165" fontId="4" fillId="0" borderId="11" xfId="3" applyNumberFormat="1" applyFont="1" applyBorder="1"/>
    <xf numFmtId="0" fontId="24" fillId="0" borderId="0" xfId="5" applyFont="1" applyAlignment="1">
      <alignment horizontal="center"/>
    </xf>
    <xf numFmtId="9" fontId="30" fillId="0" borderId="6" xfId="3" applyFont="1" applyFill="1" applyBorder="1" applyAlignment="1">
      <alignment horizontal="right" vertical="center"/>
    </xf>
    <xf numFmtId="9" fontId="29" fillId="0" borderId="2" xfId="3" applyFont="1" applyFill="1" applyBorder="1" applyAlignment="1">
      <alignment horizontal="right" vertical="center"/>
    </xf>
    <xf numFmtId="9" fontId="30" fillId="0" borderId="1" xfId="3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3" xfId="0" applyBorder="1"/>
    <xf numFmtId="0" fontId="6" fillId="0" borderId="9" xfId="0" applyFont="1" applyBorder="1"/>
    <xf numFmtId="0" fontId="6" fillId="0" borderId="16" xfId="0" applyFont="1" applyBorder="1"/>
    <xf numFmtId="0" fontId="6" fillId="0" borderId="11" xfId="0" applyFont="1" applyBorder="1"/>
    <xf numFmtId="0" fontId="0" fillId="0" borderId="3" xfId="0" applyBorder="1"/>
    <xf numFmtId="0" fontId="0" fillId="0" borderId="10" xfId="0" applyBorder="1"/>
    <xf numFmtId="0" fontId="0" fillId="0" borderId="17" xfId="0" applyBorder="1"/>
    <xf numFmtId="0" fontId="0" fillId="0" borderId="11" xfId="0" applyBorder="1"/>
    <xf numFmtId="3" fontId="6" fillId="0" borderId="4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0" fontId="0" fillId="0" borderId="11" xfId="0" applyBorder="1" applyAlignment="1">
      <alignment horizontal="right"/>
    </xf>
    <xf numFmtId="165" fontId="9" fillId="0" borderId="0" xfId="3" applyNumberFormat="1" applyFont="1" applyFill="1" applyBorder="1"/>
    <xf numFmtId="165" fontId="9" fillId="0" borderId="19" xfId="3" applyNumberFormat="1" applyFont="1" applyFill="1" applyBorder="1"/>
    <xf numFmtId="0" fontId="0" fillId="0" borderId="4" xfId="0" applyBorder="1"/>
    <xf numFmtId="0" fontId="0" fillId="0" borderId="18" xfId="0" applyBorder="1"/>
    <xf numFmtId="3" fontId="26" fillId="0" borderId="4" xfId="0" applyNumberFormat="1" applyFont="1" applyBorder="1"/>
    <xf numFmtId="3" fontId="0" fillId="0" borderId="4" xfId="0" applyNumberFormat="1" applyBorder="1"/>
    <xf numFmtId="3" fontId="0" fillId="0" borderId="0" xfId="0" applyNumberFormat="1"/>
    <xf numFmtId="3" fontId="0" fillId="0" borderId="18" xfId="0" applyNumberFormat="1" applyBorder="1"/>
    <xf numFmtId="9" fontId="0" fillId="0" borderId="4" xfId="3" applyFont="1" applyBorder="1"/>
    <xf numFmtId="9" fontId="0" fillId="0" borderId="0" xfId="3" applyFont="1" applyBorder="1"/>
    <xf numFmtId="9" fontId="0" fillId="0" borderId="18" xfId="3" applyFont="1" applyBorder="1"/>
    <xf numFmtId="3" fontId="31" fillId="0" borderId="4" xfId="0" applyNumberFormat="1" applyFont="1" applyBorder="1"/>
    <xf numFmtId="3" fontId="31" fillId="0" borderId="18" xfId="0" applyNumberFormat="1" applyFont="1" applyBorder="1"/>
    <xf numFmtId="3" fontId="25" fillId="0" borderId="4" xfId="0" applyNumberFormat="1" applyFont="1" applyBorder="1"/>
    <xf numFmtId="3" fontId="25" fillId="0" borderId="0" xfId="0" applyNumberFormat="1" applyFont="1"/>
    <xf numFmtId="3" fontId="25" fillId="0" borderId="18" xfId="0" applyNumberFormat="1" applyFont="1" applyBorder="1"/>
    <xf numFmtId="3" fontId="32" fillId="0" borderId="4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165" fontId="32" fillId="0" borderId="0" xfId="3" applyNumberFormat="1" applyFont="1" applyFill="1" applyBorder="1"/>
    <xf numFmtId="165" fontId="32" fillId="0" borderId="19" xfId="3" applyNumberFormat="1" applyFont="1" applyFill="1" applyBorder="1"/>
    <xf numFmtId="0" fontId="0" fillId="0" borderId="5" xfId="0" applyBorder="1"/>
    <xf numFmtId="0" fontId="0" fillId="0" borderId="9" xfId="0" applyBorder="1"/>
    <xf numFmtId="0" fontId="0" fillId="0" borderId="16" xfId="0" applyBorder="1"/>
    <xf numFmtId="0" fontId="6" fillId="0" borderId="12" xfId="0" applyFont="1" applyBorder="1"/>
    <xf numFmtId="0" fontId="0" fillId="0" borderId="20" xfId="0" applyBorder="1"/>
    <xf numFmtId="3" fontId="6" fillId="0" borderId="19" xfId="0" applyNumberFormat="1" applyFont="1" applyBorder="1"/>
    <xf numFmtId="0" fontId="0" fillId="0" borderId="19" xfId="0" applyBorder="1"/>
    <xf numFmtId="3" fontId="0" fillId="0" borderId="19" xfId="0" applyNumberFormat="1" applyBorder="1"/>
    <xf numFmtId="3" fontId="0" fillId="0" borderId="21" xfId="0" applyNumberFormat="1" applyBorder="1"/>
    <xf numFmtId="9" fontId="0" fillId="0" borderId="19" xfId="3" applyFont="1" applyBorder="1"/>
    <xf numFmtId="9" fontId="0" fillId="0" borderId="0" xfId="3" applyFont="1"/>
    <xf numFmtId="3" fontId="31" fillId="0" borderId="0" xfId="0" applyNumberFormat="1" applyFont="1"/>
    <xf numFmtId="3" fontId="31" fillId="0" borderId="19" xfId="0" applyNumberFormat="1" applyFont="1" applyBorder="1"/>
    <xf numFmtId="3" fontId="31" fillId="0" borderId="21" xfId="0" applyNumberFormat="1" applyFont="1" applyBorder="1"/>
    <xf numFmtId="3" fontId="32" fillId="0" borderId="19" xfId="0" applyNumberFormat="1" applyFont="1" applyBorder="1"/>
    <xf numFmtId="0" fontId="0" fillId="3" borderId="11" xfId="0" applyFill="1" applyBorder="1"/>
    <xf numFmtId="3" fontId="33" fillId="0" borderId="4" xfId="0" applyNumberFormat="1" applyFont="1" applyBorder="1"/>
    <xf numFmtId="3" fontId="33" fillId="0" borderId="0" xfId="0" applyNumberFormat="1" applyFont="1"/>
    <xf numFmtId="3" fontId="33" fillId="0" borderId="19" xfId="0" applyNumberFormat="1" applyFont="1" applyBorder="1"/>
    <xf numFmtId="3" fontId="33" fillId="0" borderId="21" xfId="0" applyNumberFormat="1" applyFont="1" applyBorder="1"/>
    <xf numFmtId="0" fontId="0" fillId="4" borderId="11" xfId="0" applyFill="1" applyBorder="1"/>
    <xf numFmtId="0" fontId="0" fillId="5" borderId="11" xfId="0" applyFill="1" applyBorder="1"/>
    <xf numFmtId="0" fontId="0" fillId="6" borderId="11" xfId="0" applyFill="1" applyBorder="1"/>
    <xf numFmtId="0" fontId="4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" fontId="7" fillId="0" borderId="6" xfId="3" applyNumberFormat="1" applyFont="1" applyFill="1" applyBorder="1" applyAlignment="1">
      <alignment vertical="center" wrapText="1"/>
    </xf>
    <xf numFmtId="1" fontId="7" fillId="0" borderId="7" xfId="3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  <xf numFmtId="0" fontId="35" fillId="0" borderId="0" xfId="0" applyFont="1"/>
    <xf numFmtId="0" fontId="6" fillId="0" borderId="6" xfId="0" applyFont="1" applyBorder="1"/>
    <xf numFmtId="165" fontId="6" fillId="0" borderId="6" xfId="0" applyNumberFormat="1" applyFont="1" applyBorder="1"/>
    <xf numFmtId="0" fontId="0" fillId="0" borderId="7" xfId="0" applyBorder="1"/>
    <xf numFmtId="1" fontId="0" fillId="0" borderId="7" xfId="0" applyNumberFormat="1" applyBorder="1"/>
    <xf numFmtId="1" fontId="25" fillId="0" borderId="1" xfId="0" applyNumberFormat="1" applyFont="1" applyBorder="1"/>
    <xf numFmtId="1" fontId="0" fillId="0" borderId="1" xfId="0" applyNumberFormat="1" applyBorder="1"/>
    <xf numFmtId="1" fontId="0" fillId="0" borderId="0" xfId="0" applyNumberFormat="1"/>
    <xf numFmtId="0" fontId="7" fillId="7" borderId="0" xfId="0" applyFont="1" applyFill="1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14" fillId="0" borderId="0" xfId="0" applyFont="1" applyBorder="1"/>
    <xf numFmtId="0" fontId="7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9" fontId="7" fillId="0" borderId="0" xfId="0" applyNumberFormat="1" applyFont="1" applyBorder="1" applyAlignment="1">
      <alignment vertical="center" wrapText="1"/>
    </xf>
    <xf numFmtId="9" fontId="7" fillId="0" borderId="0" xfId="3" applyFont="1" applyFill="1" applyBorder="1" applyAlignment="1">
      <alignment vertical="center" wrapText="1"/>
    </xf>
    <xf numFmtId="164" fontId="14" fillId="0" borderId="0" xfId="6" applyNumberFormat="1" applyFont="1" applyFill="1" applyBorder="1"/>
    <xf numFmtId="0" fontId="36" fillId="8" borderId="0" xfId="0" applyFont="1" applyFill="1"/>
    <xf numFmtId="0" fontId="36" fillId="0" borderId="0" xfId="0" applyFont="1"/>
    <xf numFmtId="0" fontId="37" fillId="0" borderId="0" xfId="0" applyFont="1" applyAlignment="1">
      <alignment horizontal="left" vertical="center"/>
    </xf>
    <xf numFmtId="0" fontId="37" fillId="8" borderId="0" xfId="0" applyFont="1" applyFill="1" applyAlignment="1">
      <alignment horizontal="left" vertical="center" wrapText="1"/>
    </xf>
    <xf numFmtId="0" fontId="39" fillId="8" borderId="0" xfId="0" applyFont="1" applyFill="1" applyAlignment="1">
      <alignment horizontal="left" vertical="center" wrapText="1"/>
    </xf>
    <xf numFmtId="0" fontId="40" fillId="0" borderId="0" xfId="0" applyFont="1"/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2" fillId="0" borderId="0" xfId="0" applyFont="1"/>
    <xf numFmtId="0" fontId="4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34" fillId="0" borderId="2" xfId="0" applyFont="1" applyBorder="1" applyAlignment="1">
      <alignment vertical="top" wrapText="1"/>
    </xf>
    <xf numFmtId="0" fontId="44" fillId="0" borderId="0" xfId="0" applyFont="1"/>
    <xf numFmtId="0" fontId="43" fillId="0" borderId="0" xfId="0" applyFont="1"/>
    <xf numFmtId="0" fontId="42" fillId="0" borderId="0" xfId="0" applyFont="1"/>
    <xf numFmtId="0" fontId="49" fillId="0" borderId="0" xfId="0" applyFont="1"/>
    <xf numFmtId="0" fontId="50" fillId="0" borderId="0" xfId="0" applyFont="1"/>
    <xf numFmtId="0" fontId="46" fillId="0" borderId="2" xfId="0" applyFont="1" applyBorder="1"/>
    <xf numFmtId="0" fontId="48" fillId="0" borderId="0" xfId="0" applyFont="1" applyAlignment="1">
      <alignment vertical="center"/>
    </xf>
    <xf numFmtId="0" fontId="48" fillId="0" borderId="0" xfId="0" applyFont="1"/>
    <xf numFmtId="0" fontId="48" fillId="0" borderId="0" xfId="0" applyFont="1" applyAlignment="1">
      <alignment horizontal="right" vertical="center"/>
    </xf>
    <xf numFmtId="0" fontId="46" fillId="0" borderId="0" xfId="0" applyFont="1"/>
    <xf numFmtId="0" fontId="47" fillId="0" borderId="6" xfId="0" applyFont="1" applyBorder="1" applyAlignment="1">
      <alignment vertical="center"/>
    </xf>
    <xf numFmtId="0" fontId="48" fillId="0" borderId="2" xfId="0" applyFont="1" applyBorder="1" applyAlignment="1">
      <alignment vertical="center"/>
    </xf>
    <xf numFmtId="0" fontId="47" fillId="0" borderId="1" xfId="0" applyFont="1" applyBorder="1" applyAlignment="1">
      <alignment vertical="center"/>
    </xf>
    <xf numFmtId="0" fontId="51" fillId="0" borderId="0" xfId="0" applyFont="1" applyAlignment="1">
      <alignment horizontal="justify" vertical="center" wrapText="1"/>
    </xf>
    <xf numFmtId="0" fontId="51" fillId="0" borderId="0" xfId="0" applyFont="1" applyAlignment="1">
      <alignment horizontal="justify" vertical="center"/>
    </xf>
    <xf numFmtId="0" fontId="47" fillId="0" borderId="1" xfId="0" applyFont="1" applyBorder="1" applyAlignment="1">
      <alignment horizontal="center" vertical="center"/>
    </xf>
    <xf numFmtId="1" fontId="47" fillId="0" borderId="3" xfId="3" applyNumberFormat="1" applyFont="1" applyFill="1" applyBorder="1" applyAlignment="1">
      <alignment horizontal="center" vertical="center"/>
    </xf>
    <xf numFmtId="1" fontId="47" fillId="0" borderId="6" xfId="3" applyNumberFormat="1" applyFont="1" applyFill="1" applyBorder="1" applyAlignment="1">
      <alignment horizontal="center" vertical="center"/>
    </xf>
    <xf numFmtId="1" fontId="48" fillId="0" borderId="4" xfId="3" applyNumberFormat="1" applyFont="1" applyFill="1" applyBorder="1" applyAlignment="1">
      <alignment horizontal="center" vertical="center"/>
    </xf>
    <xf numFmtId="1" fontId="48" fillId="0" borderId="2" xfId="3" applyNumberFormat="1" applyFont="1" applyFill="1" applyBorder="1" applyAlignment="1">
      <alignment horizontal="center" vertical="center"/>
    </xf>
    <xf numFmtId="9" fontId="47" fillId="0" borderId="3" xfId="3" applyFont="1" applyFill="1" applyBorder="1" applyAlignment="1">
      <alignment horizontal="center" vertical="center"/>
    </xf>
    <xf numFmtId="1" fontId="47" fillId="0" borderId="15" xfId="3" applyNumberFormat="1" applyFont="1" applyFill="1" applyBorder="1" applyAlignment="1">
      <alignment horizontal="center" vertical="center"/>
    </xf>
    <xf numFmtId="1" fontId="47" fillId="0" borderId="1" xfId="3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justify" vertical="center"/>
    </xf>
    <xf numFmtId="0" fontId="53" fillId="0" borderId="0" xfId="0" applyFont="1"/>
    <xf numFmtId="164" fontId="43" fillId="0" borderId="0" xfId="1" applyNumberFormat="1" applyFont="1" applyFill="1"/>
    <xf numFmtId="1" fontId="7" fillId="0" borderId="7" xfId="3" applyNumberFormat="1" applyFont="1" applyFill="1" applyBorder="1" applyAlignment="1">
      <alignment horizontal="center" vertical="center" wrapText="1"/>
    </xf>
    <xf numFmtId="1" fontId="34" fillId="0" borderId="6" xfId="3" applyNumberFormat="1" applyFont="1" applyFill="1" applyBorder="1" applyAlignment="1">
      <alignment horizontal="center" vertical="center" wrapText="1"/>
    </xf>
    <xf numFmtId="1" fontId="7" fillId="0" borderId="6" xfId="3" applyNumberFormat="1" applyFont="1" applyFill="1" applyBorder="1" applyAlignment="1">
      <alignment horizontal="center" vertical="center" wrapText="1"/>
    </xf>
    <xf numFmtId="0" fontId="7" fillId="0" borderId="7" xfId="3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1" fontId="34" fillId="0" borderId="2" xfId="3" applyNumberFormat="1" applyFont="1" applyFill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/>
    </xf>
    <xf numFmtId="1" fontId="7" fillId="0" borderId="1" xfId="3" applyNumberFormat="1" applyFont="1" applyFill="1" applyBorder="1" applyAlignment="1">
      <alignment horizontal="center" vertical="center" wrapText="1"/>
    </xf>
    <xf numFmtId="1" fontId="5" fillId="0" borderId="5" xfId="3" applyNumberFormat="1" applyFont="1" applyFill="1" applyBorder="1" applyAlignment="1">
      <alignment horizontal="center"/>
    </xf>
    <xf numFmtId="1" fontId="5" fillId="0" borderId="7" xfId="3" applyNumberFormat="1" applyFont="1" applyFill="1" applyBorder="1" applyAlignment="1">
      <alignment horizontal="center"/>
    </xf>
    <xf numFmtId="0" fontId="42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left" vertical="center" wrapText="1"/>
    </xf>
    <xf numFmtId="0" fontId="45" fillId="0" borderId="0" xfId="0" applyFont="1" applyAlignment="1">
      <alignment vertical="center" wrapText="1"/>
    </xf>
    <xf numFmtId="0" fontId="46" fillId="0" borderId="0" xfId="0" applyFont="1" applyAlignment="1">
      <alignment vertical="center" wrapText="1"/>
    </xf>
    <xf numFmtId="0" fontId="5" fillId="0" borderId="0" xfId="0" quotePrefix="1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6" fillId="8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6" fillId="8" borderId="0" xfId="0" applyFont="1" applyFill="1" applyAlignment="1">
      <alignment horizontal="left"/>
    </xf>
    <xf numFmtId="0" fontId="38" fillId="8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2" fillId="0" borderId="0" xfId="0" applyFont="1"/>
    <xf numFmtId="0" fontId="46" fillId="0" borderId="10" xfId="0" applyFont="1" applyBorder="1" applyAlignment="1">
      <alignment horizontal="justify" vertical="center" wrapText="1"/>
    </xf>
    <xf numFmtId="0" fontId="46" fillId="0" borderId="10" xfId="0" applyFont="1" applyBorder="1" applyAlignme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left" vertical="top" wrapText="1"/>
    </xf>
    <xf numFmtId="0" fontId="50" fillId="0" borderId="0" xfId="0" applyFont="1" applyAlignment="1">
      <alignment horizontal="justify" vertical="top" wrapText="1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5" fillId="0" borderId="0" xfId="0" applyFont="1" applyAlignment="1">
      <alignment wrapText="1"/>
    </xf>
    <xf numFmtId="0" fontId="0" fillId="0" borderId="9" xfId="0" applyBorder="1" applyAlignment="1"/>
    <xf numFmtId="0" fontId="7" fillId="0" borderId="1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9" fillId="0" borderId="3" xfId="0" applyFont="1" applyBorder="1" applyAlignment="1">
      <alignment vertical="center"/>
    </xf>
    <xf numFmtId="0" fontId="60" fillId="0" borderId="1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59" fillId="0" borderId="4" xfId="0" applyFont="1" applyBorder="1" applyAlignment="1">
      <alignment vertical="center"/>
    </xf>
    <xf numFmtId="0" fontId="61" fillId="0" borderId="2" xfId="0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vertical="center"/>
    </xf>
    <xf numFmtId="0" fontId="59" fillId="0" borderId="4" xfId="0" applyFont="1" applyBorder="1" applyAlignment="1">
      <alignment vertical="center"/>
    </xf>
    <xf numFmtId="0" fontId="59" fillId="0" borderId="5" xfId="0" applyFont="1" applyBorder="1" applyAlignment="1">
      <alignment vertical="center"/>
    </xf>
    <xf numFmtId="0" fontId="60" fillId="0" borderId="3" xfId="0" applyFont="1" applyBorder="1" applyAlignment="1">
      <alignment vertical="center"/>
    </xf>
    <xf numFmtId="0" fontId="60" fillId="0" borderId="4" xfId="0" applyFont="1" applyBorder="1" applyAlignment="1">
      <alignment vertical="center"/>
    </xf>
    <xf numFmtId="3" fontId="62" fillId="0" borderId="6" xfId="0" applyNumberFormat="1" applyFont="1" applyBorder="1" applyAlignment="1">
      <alignment horizontal="center"/>
    </xf>
    <xf numFmtId="3" fontId="63" fillId="0" borderId="2" xfId="0" applyNumberFormat="1" applyFont="1" applyBorder="1" applyAlignment="1">
      <alignment horizontal="center"/>
    </xf>
    <xf numFmtId="3" fontId="63" fillId="0" borderId="7" xfId="0" applyNumberFormat="1" applyFont="1" applyBorder="1" applyAlignment="1">
      <alignment horizontal="center"/>
    </xf>
    <xf numFmtId="3" fontId="62" fillId="0" borderId="4" xfId="0" applyNumberFormat="1" applyFont="1" applyBorder="1" applyAlignment="1">
      <alignment horizontal="center"/>
    </xf>
    <xf numFmtId="1" fontId="62" fillId="0" borderId="0" xfId="0" applyNumberFormat="1" applyFont="1" applyAlignment="1">
      <alignment horizontal="center"/>
    </xf>
    <xf numFmtId="3" fontId="64" fillId="0" borderId="6" xfId="0" applyNumberFormat="1" applyFont="1" applyBorder="1" applyAlignment="1">
      <alignment horizontal="center"/>
    </xf>
    <xf numFmtId="3" fontId="64" fillId="0" borderId="2" xfId="0" applyNumberFormat="1" applyFont="1" applyBorder="1" applyAlignment="1">
      <alignment horizontal="center"/>
    </xf>
    <xf numFmtId="3" fontId="63" fillId="0" borderId="4" xfId="0" applyNumberFormat="1" applyFont="1" applyBorder="1" applyAlignment="1">
      <alignment horizontal="center"/>
    </xf>
    <xf numFmtId="1" fontId="63" fillId="0" borderId="0" xfId="0" applyNumberFormat="1" applyFont="1" applyAlignment="1">
      <alignment horizontal="center"/>
    </xf>
    <xf numFmtId="3" fontId="65" fillId="0" borderId="2" xfId="0" applyNumberFormat="1" applyFont="1" applyBorder="1" applyAlignment="1">
      <alignment horizontal="center"/>
    </xf>
    <xf numFmtId="3" fontId="65" fillId="0" borderId="7" xfId="0" applyNumberFormat="1" applyFont="1" applyBorder="1" applyAlignment="1">
      <alignment horizontal="center"/>
    </xf>
    <xf numFmtId="165" fontId="62" fillId="0" borderId="6" xfId="0" applyNumberFormat="1" applyFont="1" applyBorder="1" applyAlignment="1">
      <alignment horizontal="center"/>
    </xf>
    <xf numFmtId="165" fontId="66" fillId="0" borderId="6" xfId="0" applyNumberFormat="1" applyFont="1" applyBorder="1" applyAlignment="1">
      <alignment horizontal="center"/>
    </xf>
    <xf numFmtId="165" fontId="63" fillId="0" borderId="2" xfId="0" applyNumberFormat="1" applyFont="1" applyBorder="1" applyAlignment="1">
      <alignment horizontal="center"/>
    </xf>
    <xf numFmtId="165" fontId="67" fillId="0" borderId="2" xfId="0" applyNumberFormat="1" applyFont="1" applyBorder="1" applyAlignment="1">
      <alignment horizontal="center"/>
    </xf>
    <xf numFmtId="165" fontId="63" fillId="0" borderId="7" xfId="0" applyNumberFormat="1" applyFont="1" applyBorder="1" applyAlignment="1">
      <alignment horizontal="center"/>
    </xf>
    <xf numFmtId="165" fontId="67" fillId="0" borderId="7" xfId="0" applyNumberFormat="1" applyFont="1" applyBorder="1" applyAlignment="1">
      <alignment horizontal="center"/>
    </xf>
    <xf numFmtId="0" fontId="58" fillId="0" borderId="1" xfId="0" applyFont="1" applyBorder="1" applyAlignment="1">
      <alignment vertic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7" fillId="0" borderId="6" xfId="0" applyFont="1" applyBorder="1" applyAlignment="1">
      <alignment vertical="center" wrapText="1"/>
    </xf>
    <xf numFmtId="1" fontId="58" fillId="0" borderId="6" xfId="0" applyNumberFormat="1" applyFont="1" applyBorder="1" applyAlignment="1">
      <alignment horizontal="center" vertical="center" wrapText="1"/>
    </xf>
    <xf numFmtId="1" fontId="57" fillId="0" borderId="6" xfId="0" applyNumberFormat="1" applyFont="1" applyBorder="1" applyAlignment="1">
      <alignment horizontal="center" vertical="center" wrapText="1"/>
    </xf>
    <xf numFmtId="0" fontId="57" fillId="0" borderId="2" xfId="0" applyFont="1" applyBorder="1" applyAlignment="1">
      <alignment vertical="center" wrapText="1"/>
    </xf>
    <xf numFmtId="1" fontId="58" fillId="0" borderId="2" xfId="0" applyNumberFormat="1" applyFont="1" applyBorder="1" applyAlignment="1">
      <alignment horizontal="center" vertical="center" wrapText="1"/>
    </xf>
    <xf numFmtId="1" fontId="57" fillId="0" borderId="2" xfId="0" applyNumberFormat="1" applyFont="1" applyBorder="1" applyAlignment="1">
      <alignment horizontal="center" vertical="center" wrapText="1"/>
    </xf>
    <xf numFmtId="0" fontId="57" fillId="0" borderId="7" xfId="0" applyFont="1" applyBorder="1" applyAlignment="1">
      <alignment vertical="center" wrapText="1"/>
    </xf>
    <xf numFmtId="1" fontId="58" fillId="0" borderId="7" xfId="0" applyNumberFormat="1" applyFont="1" applyBorder="1" applyAlignment="1">
      <alignment horizontal="center" vertical="center" wrapText="1"/>
    </xf>
    <xf numFmtId="1" fontId="57" fillId="0" borderId="7" xfId="0" applyNumberFormat="1" applyFont="1" applyBorder="1" applyAlignment="1">
      <alignment horizontal="center" vertical="center" wrapText="1"/>
    </xf>
    <xf numFmtId="0" fontId="57" fillId="0" borderId="1" xfId="0" applyFont="1" applyBorder="1" applyAlignment="1">
      <alignment vertical="center" wrapText="1"/>
    </xf>
    <xf numFmtId="1" fontId="58" fillId="0" borderId="1" xfId="0" applyNumberFormat="1" applyFont="1" applyBorder="1" applyAlignment="1">
      <alignment horizontal="center" vertical="center" wrapText="1"/>
    </xf>
    <xf numFmtId="1" fontId="57" fillId="0" borderId="1" xfId="0" applyNumberFormat="1" applyFont="1" applyBorder="1" applyAlignment="1">
      <alignment horizontal="center" vertical="center" wrapText="1"/>
    </xf>
    <xf numFmtId="166" fontId="57" fillId="0" borderId="1" xfId="0" applyNumberFormat="1" applyFont="1" applyBorder="1" applyAlignment="1">
      <alignment horizontal="center" vertical="center" wrapText="1"/>
    </xf>
  </cellXfs>
  <cellStyles count="7">
    <cellStyle name="Excel Built-in Normal" xfId="5" xr:uid="{D9549A28-2124-4369-BE85-791D2980FFD6}"/>
    <cellStyle name="Milliers" xfId="1" builtinId="3"/>
    <cellStyle name="Milliers 2" xfId="6" xr:uid="{1909E7E6-6F1F-4C84-BBFE-E4EEB50BB84A}"/>
    <cellStyle name="Normal" xfId="0" builtinId="0"/>
    <cellStyle name="Normal 2" xfId="2" xr:uid="{0BEAFB72-AC45-4C04-944C-E03DB59955F2}"/>
    <cellStyle name="Normal 5" xfId="4" xr:uid="{76948841-2F8C-45C1-AB4D-0B19926EE3DE}"/>
    <cellStyle name="Pourcentage" xfId="3" builtinId="5"/>
  </cellStyles>
  <dxfs count="0"/>
  <tableStyles count="0" defaultTableStyle="TableStyleMedium2" defaultPivotStyle="PivotStyleLight16"/>
  <colors>
    <mruColors>
      <color rgb="FFFCD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18041040617084"/>
          <c:y val="0.18337693271511227"/>
          <c:w val="0.78536760769555858"/>
          <c:h val="0.62422569226482916"/>
        </c:manualLayout>
      </c:layout>
      <c:ofPieChart>
        <c:ofPieType val="bar"/>
        <c:varyColors val="1"/>
        <c:ser>
          <c:idx val="0"/>
          <c:order val="0"/>
          <c:explosion val="4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49-4899-AA48-218BA2F96C9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49-4899-AA48-218BA2F96C9A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49-4899-AA48-218BA2F96C9A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49-4899-AA48-218BA2F96C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49-4899-AA48-218BA2F96C9A}"/>
              </c:ext>
            </c:extLst>
          </c:dPt>
          <c:dLbls>
            <c:dLbl>
              <c:idx val="0"/>
              <c:layout>
                <c:manualLayout>
                  <c:x val="-1.1467208320464111E-2"/>
                  <c:y val="2.4766175612830087E-2"/>
                </c:manualLayout>
              </c:layout>
              <c:tx>
                <c:rich>
                  <a:bodyPr/>
                  <a:lstStyle/>
                  <a:p>
                    <a:fld id="{C4F272F3-273F-4EE6-A4B2-59CFF0C1AF96}" type="CATEGORYNAME">
                      <a:rPr lang="en-US"/>
                      <a:pPr/>
                      <a:t>[NOM DE CATÉGORIE]</a:t>
                    </a:fld>
                    <a:endParaRPr lang="en-US"/>
                  </a:p>
                  <a:p>
                    <a:r>
                      <a:rPr lang="en-US" baseline="0"/>
                      <a:t>1,2</a:t>
                    </a:r>
                  </a:p>
                  <a:p>
                    <a:fld id="{89A2F638-40E0-4AF0-88E6-30E37008FED5}" type="VALUE">
                      <a:rPr lang="en-US"/>
                      <a:pPr/>
                      <a:t>[VALEUR]</a:t>
                    </a:fld>
                    <a:endParaRPr lang="fr-FR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949-4899-AA48-218BA2F96C9A}"/>
                </c:ext>
              </c:extLst>
            </c:dLbl>
            <c:dLbl>
              <c:idx val="1"/>
              <c:layout>
                <c:manualLayout>
                  <c:x val="-2.569348815064881E-2"/>
                  <c:y val="-6.7911700803505254E-2"/>
                </c:manualLayout>
              </c:layout>
              <c:tx>
                <c:rich>
                  <a:bodyPr/>
                  <a:lstStyle/>
                  <a:p>
                    <a:fld id="{12B40024-3934-45E3-B621-0A8384395319}" type="CATEGORYNAME">
                      <a:rPr lang="en-US"/>
                      <a:pPr/>
                      <a:t>[NOM DE CATÉGORIE]</a:t>
                    </a:fld>
                    <a:endParaRPr lang="en-US"/>
                  </a:p>
                  <a:p>
                    <a:r>
                      <a:rPr lang="en-US" baseline="0"/>
                      <a:t>0,8</a:t>
                    </a:r>
                  </a:p>
                  <a:p>
                    <a:fld id="{44DC1209-91C6-4582-9471-9834FFFB92C8}" type="VALUE">
                      <a:rPr lang="en-US"/>
                      <a:pPr/>
                      <a:t>[VALEUR]</a:t>
                    </a:fld>
                    <a:endParaRPr lang="fr-F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949-4899-AA48-218BA2F96C9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Communes</a:t>
                    </a:r>
                  </a:p>
                  <a:p>
                    <a:r>
                      <a:rPr lang="en-US" baseline="0"/>
                      <a:t>5,5</a:t>
                    </a:r>
                  </a:p>
                  <a:p>
                    <a:fld id="{31C12C5E-C851-44B4-A5C8-A5590150D88B}" type="VALUE">
                      <a:rPr lang="en-US"/>
                      <a:pPr/>
                      <a:t>[VALEUR]</a:t>
                    </a:fld>
                    <a:endParaRPr lang="fr-FR"/>
                  </a:p>
                </c:rich>
              </c:tx>
              <c:dLblPos val="ct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949-4899-AA48-218BA2F96C9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EPCI</a:t>
                    </a:r>
                  </a:p>
                  <a:p>
                    <a:r>
                      <a:rPr lang="en-US" baseline="0"/>
                      <a:t>2,4</a:t>
                    </a:r>
                  </a:p>
                  <a:p>
                    <a:fld id="{ED472CC6-AC7F-4506-B6BA-31B6609B49EE}" type="VALUE">
                      <a:rPr lang="en-US"/>
                      <a:pPr/>
                      <a:t>[VALEUR]</a:t>
                    </a:fld>
                    <a:endParaRPr lang="fr-FR"/>
                  </a:p>
                </c:rich>
              </c:tx>
              <c:dLblPos val="ct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949-4899-AA48-218BA2F96C9A}"/>
                </c:ext>
              </c:extLst>
            </c:dLbl>
            <c:dLbl>
              <c:idx val="4"/>
              <c:layout>
                <c:manualLayout>
                  <c:x val="-0.29694115189519016"/>
                  <c:y val="-0.1358233664429731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900" b="1">
                        <a:solidFill>
                          <a:schemeClr val="bg1"/>
                        </a:solidFill>
                      </a:rPr>
                      <a:t>Bloc communal</a:t>
                    </a:r>
                  </a:p>
                  <a:p>
                    <a:pPr>
                      <a:defRPr sz="900" b="1">
                        <a:solidFill>
                          <a:schemeClr val="bg1"/>
                        </a:solidFill>
                      </a:defRPr>
                    </a:pPr>
                    <a:r>
                      <a:rPr lang="en-US" sz="900" b="1" baseline="0">
                        <a:solidFill>
                          <a:schemeClr val="bg1"/>
                        </a:solidFill>
                      </a:rPr>
                      <a:t>7,9</a:t>
                    </a:r>
                  </a:p>
                  <a:p>
                    <a:pPr>
                      <a:defRPr sz="900" b="1">
                        <a:solidFill>
                          <a:schemeClr val="bg1"/>
                        </a:solidFill>
                      </a:defRPr>
                    </a:pPr>
                    <a:fld id="{0213BD61-FCE5-4762-9C09-2BCAB6E8096A}" type="VALUE">
                      <a:rPr lang="en-US" sz="900" b="1">
                        <a:solidFill>
                          <a:schemeClr val="bg1"/>
                        </a:solidFill>
                      </a:rPr>
                      <a:pPr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[VALEUR]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E949-4899-AA48-218BA2F96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'Graph 1'!$I$5:$J$8</c:f>
              <c:multiLvlStrCache>
                <c:ptCount val="4"/>
                <c:lvl>
                  <c:pt idx="2">
                    <c:v>Communes</c:v>
                  </c:pt>
                  <c:pt idx="3">
                    <c:v>Epci</c:v>
                  </c:pt>
                </c:lvl>
                <c:lvl>
                  <c:pt idx="0">
                    <c:v>Départements</c:v>
                  </c:pt>
                  <c:pt idx="1">
                    <c:v>Régions</c:v>
                  </c:pt>
                  <c:pt idx="2">
                    <c:v>Bloc communal</c:v>
                  </c:pt>
                </c:lvl>
              </c:multiLvlStrCache>
            </c:multiLvlStrRef>
          </c:cat>
          <c:val>
            <c:numRef>
              <c:f>'Graph 1'!$K$5:$K$8</c:f>
              <c:numCache>
                <c:formatCode>0%</c:formatCode>
                <c:ptCount val="4"/>
                <c:pt idx="0">
                  <c:v>0.1251038336808423</c:v>
                </c:pt>
                <c:pt idx="1">
                  <c:v>8.2312929633249349E-2</c:v>
                </c:pt>
                <c:pt idx="2">
                  <c:v>0.55186053184039652</c:v>
                </c:pt>
                <c:pt idx="3">
                  <c:v>0.24072270484551178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49-4899-AA48-218BA2F96C9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C-E949-4899-AA48-218BA2F96C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E-E949-4899-AA48-218BA2F96C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0-E949-4899-AA48-218BA2F96C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2-E949-4899-AA48-218BA2F96C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14-E949-4899-AA48-218BA2F96C9A}"/>
              </c:ext>
            </c:extLst>
          </c:dPt>
          <c:cat>
            <c:multiLvlStrRef>
              <c:f>'Graph 1'!$I$5:$J$8</c:f>
              <c:multiLvlStrCache>
                <c:ptCount val="4"/>
                <c:lvl>
                  <c:pt idx="2">
                    <c:v>Communes</c:v>
                  </c:pt>
                  <c:pt idx="3">
                    <c:v>Epci</c:v>
                  </c:pt>
                </c:lvl>
                <c:lvl>
                  <c:pt idx="0">
                    <c:v>Départements</c:v>
                  </c:pt>
                  <c:pt idx="1">
                    <c:v>Régions</c:v>
                  </c:pt>
                  <c:pt idx="2">
                    <c:v>Bloc communal</c:v>
                  </c:pt>
                </c:lvl>
              </c:multiLvlStrCache>
            </c:multiLvlStrRef>
          </c:cat>
          <c:val>
            <c:numRef>
              <c:f>'Graph 1'!$L$5:$L$8</c:f>
              <c:numCache>
                <c:formatCode>#,##0</c:formatCode>
                <c:ptCount val="4"/>
                <c:pt idx="0">
                  <c:v>1249118.5524165796</c:v>
                </c:pt>
                <c:pt idx="1">
                  <c:v>821866.16096000001</c:v>
                </c:pt>
                <c:pt idx="2">
                  <c:v>5510136.7271199897</c:v>
                </c:pt>
                <c:pt idx="3">
                  <c:v>2403533.0314299986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5-E949-4899-AA48-218BA2F9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2"/>
          <c:secondPiePt val="3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solid"/>
              <a:round/>
            </a:ln>
            <a:effectLst/>
          </c:spPr>
        </c:serLines>
        <c:extLst/>
      </c:of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82416184080952"/>
          <c:y val="0.1151647602491247"/>
          <c:w val="0.60278042316249325"/>
          <c:h val="0.5689989288729894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'Graph 2'!$M$5</c:f>
              <c:strCache>
                <c:ptCount val="1"/>
                <c:pt idx="0">
                  <c:v>Fonctionnement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 2'!$N$5:$Q$5</c:f>
              <c:numCache>
                <c:formatCode>#,##0</c:formatCode>
                <c:ptCount val="4"/>
                <c:pt idx="0">
                  <c:v>562.46998138999993</c:v>
                </c:pt>
                <c:pt idx="1">
                  <c:v>863.73262994657955</c:v>
                </c:pt>
                <c:pt idx="2">
                  <c:v>6229.8064223499887</c:v>
                </c:pt>
                <c:pt idx="3">
                  <c:v>7656.0090336865678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828-4AC4-B016-A16FF4498066}"/>
            </c:ext>
          </c:extLst>
        </c:ser>
        <c:ser>
          <c:idx val="1"/>
          <c:order val="1"/>
          <c:tx>
            <c:strRef>
              <c:f>'Graph 2'!$M$6</c:f>
              <c:strCache>
                <c:ptCount val="1"/>
                <c:pt idx="0">
                  <c:v>Investissement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1649192877350641E-2"/>
                  <c:y val="3.6012257778576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B-490B-A7EA-D96732D7B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 2'!$N$6:$Q$6</c:f>
              <c:numCache>
                <c:formatCode>#,##0</c:formatCode>
                <c:ptCount val="4"/>
                <c:pt idx="0">
                  <c:v>259.39617957000002</c:v>
                </c:pt>
                <c:pt idx="1">
                  <c:v>385.38592246999997</c:v>
                </c:pt>
                <c:pt idx="2">
                  <c:v>1683.8633361999998</c:v>
                </c:pt>
                <c:pt idx="3">
                  <c:v>2328.6454382400002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5828-4AC4-B016-A16FF4498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99"/>
        <c:axId val="192250816"/>
        <c:axId val="1"/>
      </c:barChart>
      <c:catAx>
        <c:axId val="192250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  <a:alpha val="99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250816"/>
        <c:crosses val="autoZero"/>
        <c:crossBetween val="between"/>
        <c:majorUnit val="1000"/>
      </c:valAx>
      <c:spPr>
        <a:solidFill>
          <a:schemeClr val="accent5">
            <a:lumMod val="40000"/>
            <a:lumOff val="60000"/>
          </a:schemeClr>
        </a:solidFill>
        <a:ln>
          <a:solidFill>
            <a:schemeClr val="accent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  <a:alpha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0.50275624322049817"/>
          <c:y val="0.51961464042654126"/>
          <c:w val="0.27797058692418986"/>
          <c:h val="5.312211463266215E-2"/>
        </c:manualLayout>
      </c:layout>
      <c:overlay val="0"/>
      <c:spPr>
        <a:solidFill>
          <a:sysClr val="window" lastClr="FFFFFF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  <a:alpha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[1]Bilan!$A$12</c:f>
              <c:strCache>
                <c:ptCount val="1"/>
                <c:pt idx="0">
                  <c:v>Total  culture M14 hors F30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[1]Bilan!$C$12:$H$12</c:f>
              <c:numCache>
                <c:formatCode>General</c:formatCode>
                <c:ptCount val="6"/>
                <c:pt idx="0">
                  <c:v>4590258402.4599972</c:v>
                </c:pt>
                <c:pt idx="1">
                  <c:v>4058875524.329998</c:v>
                </c:pt>
                <c:pt idx="2">
                  <c:v>3744494149.0500069</c:v>
                </c:pt>
                <c:pt idx="3">
                  <c:v>3558913045.6299953</c:v>
                </c:pt>
                <c:pt idx="4">
                  <c:v>2192921770.110003</c:v>
                </c:pt>
                <c:pt idx="5">
                  <c:v>20571512.91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B0-4C88-8E26-546C04D51F9F}"/>
            </c:ext>
          </c:extLst>
        </c:ser>
        <c:ser>
          <c:idx val="0"/>
          <c:order val="1"/>
          <c:tx>
            <c:strRef>
              <c:f>[1]Bilan!$A$9</c:f>
              <c:strCache>
                <c:ptCount val="1"/>
                <c:pt idx="0">
                  <c:v>Montant  F30 M14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[1]Bilan!$C$9:$H$9</c:f>
              <c:numCache>
                <c:formatCode>General</c:formatCode>
                <c:ptCount val="6"/>
                <c:pt idx="0">
                  <c:v>580892696.52999496</c:v>
                </c:pt>
                <c:pt idx="1">
                  <c:v>527203921.25999945</c:v>
                </c:pt>
                <c:pt idx="2">
                  <c:v>484547353.16999888</c:v>
                </c:pt>
                <c:pt idx="3">
                  <c:v>457842375.64999938</c:v>
                </c:pt>
                <c:pt idx="4">
                  <c:v>276873693.84999979</c:v>
                </c:pt>
                <c:pt idx="5">
                  <c:v>918516.82000000007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B0-4C88-8E26-546C04D51F9F}"/>
            </c:ext>
          </c:extLst>
        </c:ser>
        <c:ser>
          <c:idx val="2"/>
          <c:order val="2"/>
          <c:tx>
            <c:strRef>
              <c:f>[1]Bilan!$A$20</c:f>
              <c:strCache>
                <c:ptCount val="1"/>
                <c:pt idx="0">
                  <c:v>Total  culture M57 hors F30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[1]Bilan!$C$2:$H$2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[1]Bilan!$C$20:$H$20</c:f>
              <c:numCache>
                <c:formatCode>General</c:formatCode>
                <c:ptCount val="6"/>
                <c:pt idx="0">
                  <c:v>553743602.36000013</c:v>
                </c:pt>
                <c:pt idx="1">
                  <c:v>614348247.0999999</c:v>
                </c:pt>
                <c:pt idx="2">
                  <c:v>1046555654.1499996</c:v>
                </c:pt>
                <c:pt idx="3">
                  <c:v>1576144926.1999998</c:v>
                </c:pt>
                <c:pt idx="4">
                  <c:v>3222689720.9900045</c:v>
                </c:pt>
                <c:pt idx="5">
                  <c:v>5723416813.1799965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B0-4C88-8E26-546C04D51F9F}"/>
            </c:ext>
          </c:extLst>
        </c:ser>
        <c:ser>
          <c:idx val="1"/>
          <c:order val="3"/>
          <c:tx>
            <c:strRef>
              <c:f>[1]Bilan!$A$17</c:f>
              <c:strCache>
                <c:ptCount val="1"/>
                <c:pt idx="0">
                  <c:v>Montant F30 M57</c:v>
                </c:pt>
              </c:strCache>
            </c:strRef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[1]Bilan!$C$2:$H$2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[1]Bilan!$C$17:$H$17</c:f>
              <c:numCache>
                <c:formatCode>General</c:formatCode>
                <c:ptCount val="6"/>
                <c:pt idx="0">
                  <c:v>77263873.539999992</c:v>
                </c:pt>
                <c:pt idx="1">
                  <c:v>118900630.15999998</c:v>
                </c:pt>
                <c:pt idx="2">
                  <c:v>233191613.7899999</c:v>
                </c:pt>
                <c:pt idx="3">
                  <c:v>372953447.42000043</c:v>
                </c:pt>
                <c:pt idx="4">
                  <c:v>848024695.52000153</c:v>
                </c:pt>
                <c:pt idx="5">
                  <c:v>1536970571.820003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B0-4C88-8E26-546C04D51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4649872"/>
        <c:axId val="1034637392"/>
      </c:barChart>
      <c:catAx>
        <c:axId val="103464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4637392"/>
        <c:crosses val="autoZero"/>
        <c:auto val="1"/>
        <c:lblAlgn val="ctr"/>
        <c:lblOffset val="100"/>
        <c:noMultiLvlLbl val="0"/>
      </c:catAx>
      <c:valAx>
        <c:axId val="10346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464987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689099044031"/>
          <c:y val="0.86205128584587321"/>
          <c:w val="0.86645662195762319"/>
          <c:h val="0.1197603818499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[1]Bilan!$A$35</c:f>
              <c:strCache>
                <c:ptCount val="1"/>
                <c:pt idx="0">
                  <c:v>Total  culture M14 hors F30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[1]Bilan!$C$2:$H$2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[1]Bilan!$C$35:$H$35</c:f>
              <c:numCache>
                <c:formatCode>General</c:formatCode>
                <c:ptCount val="6"/>
                <c:pt idx="0">
                  <c:v>1431090987.7900002</c:v>
                </c:pt>
                <c:pt idx="1">
                  <c:v>1371076547.1300001</c:v>
                </c:pt>
                <c:pt idx="2">
                  <c:v>1304353112.9900022</c:v>
                </c:pt>
                <c:pt idx="3">
                  <c:v>1295097765.3899984</c:v>
                </c:pt>
                <c:pt idx="4">
                  <c:v>974131888.91999924</c:v>
                </c:pt>
                <c:pt idx="5">
                  <c:v>349034060.61999995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3-4FE4-80AC-D80433D301D4}"/>
            </c:ext>
          </c:extLst>
        </c:ser>
        <c:ser>
          <c:idx val="0"/>
          <c:order val="1"/>
          <c:tx>
            <c:strRef>
              <c:f>[1]Bilan!$A$32</c:f>
              <c:strCache>
                <c:ptCount val="1"/>
                <c:pt idx="0">
                  <c:v>Montant F30 M14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[1]Bilan!$C$2:$H$2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[1]Bilan!$C$32:$H$32</c:f>
              <c:numCache>
                <c:formatCode>General</c:formatCode>
                <c:ptCount val="6"/>
                <c:pt idx="0">
                  <c:v>123767063.05000019</c:v>
                </c:pt>
                <c:pt idx="1">
                  <c:v>109474195.51000001</c:v>
                </c:pt>
                <c:pt idx="2">
                  <c:v>105988774.42000006</c:v>
                </c:pt>
                <c:pt idx="3">
                  <c:v>91802968.749999985</c:v>
                </c:pt>
                <c:pt idx="4">
                  <c:v>59551996.890000068</c:v>
                </c:pt>
                <c:pt idx="5">
                  <c:v>5457239.2699999986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B3-4FE4-80AC-D80433D301D4}"/>
            </c:ext>
          </c:extLst>
        </c:ser>
        <c:ser>
          <c:idx val="3"/>
          <c:order val="2"/>
          <c:tx>
            <c:strRef>
              <c:f>[1]Bilan!$A$43</c:f>
              <c:strCache>
                <c:ptCount val="1"/>
                <c:pt idx="0">
                  <c:v>Total  culture M57 hors F30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[1]Bilan!$C$2:$H$2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[1]Bilan!$C$43:$H$43</c:f>
              <c:numCache>
                <c:formatCode>General</c:formatCode>
                <c:ptCount val="6"/>
                <c:pt idx="0">
                  <c:v>453714145.54000032</c:v>
                </c:pt>
                <c:pt idx="1">
                  <c:v>446969101.50000006</c:v>
                </c:pt>
                <c:pt idx="2">
                  <c:v>524640177.75999999</c:v>
                </c:pt>
                <c:pt idx="3">
                  <c:v>675234186.22999966</c:v>
                </c:pt>
                <c:pt idx="4">
                  <c:v>1276486510.2700002</c:v>
                </c:pt>
                <c:pt idx="5">
                  <c:v>2144176505.1999979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B3-4FE4-80AC-D80433D301D4}"/>
            </c:ext>
          </c:extLst>
        </c:ser>
        <c:ser>
          <c:idx val="2"/>
          <c:order val="3"/>
          <c:tx>
            <c:strRef>
              <c:f>[1]Bilan!$A$40</c:f>
              <c:strCache>
                <c:ptCount val="1"/>
                <c:pt idx="0">
                  <c:v>Montant F30 M57</c:v>
                </c:pt>
              </c:strCache>
            </c:strRef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[1]Bilan!$C$2:$H$2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[1]Bilan!$C$40:$H$40</c:f>
              <c:numCache>
                <c:formatCode>General</c:formatCode>
                <c:ptCount val="6"/>
                <c:pt idx="0">
                  <c:v>82203408.820000038</c:v>
                </c:pt>
                <c:pt idx="1">
                  <c:v>83027498.290000021</c:v>
                </c:pt>
                <c:pt idx="2">
                  <c:v>96146171.049999952</c:v>
                </c:pt>
                <c:pt idx="3">
                  <c:v>127754829.08999994</c:v>
                </c:pt>
                <c:pt idx="4">
                  <c:v>194076414.72000012</c:v>
                </c:pt>
                <c:pt idx="5">
                  <c:v>321616105.30000108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B3-4FE4-80AC-D80433D30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7734208"/>
        <c:axId val="1357733728"/>
      </c:barChart>
      <c:catAx>
        <c:axId val="135773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733728"/>
        <c:crosses val="autoZero"/>
        <c:auto val="1"/>
        <c:lblAlgn val="ctr"/>
        <c:lblOffset val="100"/>
        <c:noMultiLvlLbl val="0"/>
      </c:catAx>
      <c:valAx>
        <c:axId val="135773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73420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174290099328238E-2"/>
          <c:y val="0.83190925119203496"/>
          <c:w val="0.96576950145390372"/>
          <c:h val="0.145928234171107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2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42200551998669E-2"/>
          <c:y val="0.18536585365853658"/>
          <c:w val="0.77587571290430801"/>
          <c:h val="0.739192625312079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'Graph 5'!$C$6</c:f>
              <c:strCache>
                <c:ptCount val="1"/>
                <c:pt idx="0">
                  <c:v>Communes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 5'!$D$5:$I$5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 5'!$D$6:$I$6</c:f>
              <c:numCache>
                <c:formatCode>#,##0</c:formatCode>
                <c:ptCount val="6"/>
                <c:pt idx="0">
                  <c:v>6468.5928303454111</c:v>
                </c:pt>
                <c:pt idx="1">
                  <c:v>5882.0941918131002</c:v>
                </c:pt>
                <c:pt idx="2">
                  <c:v>5779.9570427393655</c:v>
                </c:pt>
                <c:pt idx="3">
                  <c:v>5828.8132502610069</c:v>
                </c:pt>
                <c:pt idx="4">
                  <c:v>5610.8090123329193</c:v>
                </c:pt>
                <c:pt idx="5">
                  <c:v>5510.1367271199897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62-44E5-84D6-0240CB0707FC}"/>
            </c:ext>
          </c:extLst>
        </c:ser>
        <c:ser>
          <c:idx val="1"/>
          <c:order val="1"/>
          <c:tx>
            <c:strRef>
              <c:f>'Graph 5'!$C$7</c:f>
              <c:strCache>
                <c:ptCount val="1"/>
                <c:pt idx="0">
                  <c:v>EPCI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 5'!$D$5:$I$5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 5'!$D$7:$I$7</c:f>
              <c:numCache>
                <c:formatCode>#,##0</c:formatCode>
                <c:ptCount val="6"/>
                <c:pt idx="0">
                  <c:v>2251.1282026416798</c:v>
                </c:pt>
                <c:pt idx="1">
                  <c:v>2115.9039983870866</c:v>
                </c:pt>
                <c:pt idx="2">
                  <c:v>2110.3834517812825</c:v>
                </c:pt>
                <c:pt idx="3">
                  <c:v>2129.6921081295905</c:v>
                </c:pt>
                <c:pt idx="4">
                  <c:v>2275.3334269462498</c:v>
                </c:pt>
                <c:pt idx="5">
                  <c:v>2403.5330314299986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62-44E5-84D6-0240CB0707FC}"/>
            </c:ext>
          </c:extLst>
        </c:ser>
        <c:ser>
          <c:idx val="2"/>
          <c:order val="2"/>
          <c:tx>
            <c:strRef>
              <c:f>'Graph 5'!$C$8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 5'!$D$5:$I$5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 5'!$D$8:$I$8</c:f>
              <c:numCache>
                <c:formatCode>#,##0</c:formatCode>
                <c:ptCount val="6"/>
                <c:pt idx="0">
                  <c:v>1232.3126250595524</c:v>
                </c:pt>
                <c:pt idx="1">
                  <c:v>1223.5509952606637</c:v>
                </c:pt>
                <c:pt idx="2">
                  <c:v>1195.5712265482532</c:v>
                </c:pt>
                <c:pt idx="3">
                  <c:v>1271.96243136777</c:v>
                </c:pt>
                <c:pt idx="4">
                  <c:v>1262.5714522821577</c:v>
                </c:pt>
                <c:pt idx="5">
                  <c:v>1249.1185524165796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62-44E5-84D6-0240CB0707FC}"/>
            </c:ext>
          </c:extLst>
        </c:ser>
        <c:ser>
          <c:idx val="3"/>
          <c:order val="3"/>
          <c:tx>
            <c:strRef>
              <c:f>'Graph 5'!$C$9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 5'!$D$5:$I$5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 5'!$D$9:$I$9</c:f>
              <c:numCache>
                <c:formatCode>#,##0</c:formatCode>
                <c:ptCount val="6"/>
                <c:pt idx="0">
                  <c:v>897.50890900428794</c:v>
                </c:pt>
                <c:pt idx="1">
                  <c:v>937.23772511848358</c:v>
                </c:pt>
                <c:pt idx="2">
                  <c:v>866.05819194921514</c:v>
                </c:pt>
                <c:pt idx="3">
                  <c:v>848.89614946057361</c:v>
                </c:pt>
                <c:pt idx="4">
                  <c:v>799.08290456431541</c:v>
                </c:pt>
                <c:pt idx="5">
                  <c:v>821.86616096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62-44E5-84D6-0240CB070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48944159"/>
        <c:axId val="1148942719"/>
      </c:barChart>
      <c:catAx>
        <c:axId val="11489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8942719"/>
        <c:crosses val="autoZero"/>
        <c:auto val="1"/>
        <c:lblAlgn val="ctr"/>
        <c:lblOffset val="100"/>
        <c:noMultiLvlLbl val="0"/>
      </c:catAx>
      <c:valAx>
        <c:axId val="1148942719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lt1"/>
          </a:solidFill>
          <a:ln>
            <a:solidFill>
              <a:schemeClr val="dk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8944159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83747108452046"/>
          <c:y val="0.3166187435525783"/>
          <c:w val="0.13506037309246119"/>
          <c:h val="0.36530619038473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07193080243199E-2"/>
          <c:y val="0.14666667024761448"/>
          <c:w val="0.90057935644204579"/>
          <c:h val="0.4628186159511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6'!$D$5:$D$6</c:f>
              <c:strCache>
                <c:ptCount val="2"/>
                <c:pt idx="0">
                  <c:v>Taux d'évolution</c:v>
                </c:pt>
                <c:pt idx="1">
                  <c:v>2023-2024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3E-45E1-8186-B6964CB308B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F3E-45E1-8186-B6964CB308B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3E-45E1-8186-B6964CB308BE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3E-45E1-8186-B6964CB308BE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B072-4694-8698-879B27D1C73A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3E-45E1-8186-B6964CB308B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3E-45E1-8186-B6964CB308B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F3E-45E1-8186-B6964CB308B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F3E-45E1-8186-B6964CB308BE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3E-45E1-8186-B6964CB308BE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3E-45E1-8186-B6964CB308BE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F3E-45E1-8186-B6964CB308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50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'Graph 6'!$B$7:$C$21</c:f>
              <c:multiLvlStrCache>
                <c:ptCount val="15"/>
                <c:lvl>
                  <c:pt idx="0">
                    <c:v>Fonctionnement</c:v>
                  </c:pt>
                  <c:pt idx="1">
                    <c:v>Investissement</c:v>
                  </c:pt>
                  <c:pt idx="2">
                    <c:v>Total</c:v>
                  </c:pt>
                  <c:pt idx="3">
                    <c:v>Fonctionnement</c:v>
                  </c:pt>
                  <c:pt idx="4">
                    <c:v>Investissement</c:v>
                  </c:pt>
                  <c:pt idx="5">
                    <c:v>Total</c:v>
                  </c:pt>
                  <c:pt idx="6">
                    <c:v>Fonctionnement</c:v>
                  </c:pt>
                  <c:pt idx="7">
                    <c:v>Investissement</c:v>
                  </c:pt>
                  <c:pt idx="8">
                    <c:v>Total</c:v>
                  </c:pt>
                  <c:pt idx="9">
                    <c:v>Fonctionnement</c:v>
                  </c:pt>
                  <c:pt idx="10">
                    <c:v>Investissement</c:v>
                  </c:pt>
                  <c:pt idx="11">
                    <c:v>Total</c:v>
                  </c:pt>
                  <c:pt idx="12">
                    <c:v>Fonctionnement</c:v>
                  </c:pt>
                  <c:pt idx="13">
                    <c:v>Investissement</c:v>
                  </c:pt>
                  <c:pt idx="14">
                    <c:v>Total</c:v>
                  </c:pt>
                </c:lvl>
                <c:lvl>
                  <c:pt idx="0">
                    <c:v>Communes
3500 hab. et plus</c:v>
                  </c:pt>
                  <c:pt idx="3">
                    <c:v>EPCI
à fiscalité propre</c:v>
                  </c:pt>
                  <c:pt idx="6">
                    <c:v>Départements*</c:v>
                  </c:pt>
                  <c:pt idx="9">
                    <c:v>Régions</c:v>
                  </c:pt>
                  <c:pt idx="12">
                    <c:v>Total</c:v>
                  </c:pt>
                </c:lvl>
              </c:multiLvlStrCache>
            </c:multiLvlStrRef>
          </c:cat>
          <c:val>
            <c:numRef>
              <c:f>'Graph 6'!$D$7:$D$21</c:f>
              <c:numCache>
                <c:formatCode>0%</c:formatCode>
                <c:ptCount val="15"/>
                <c:pt idx="0">
                  <c:v>-3.7261477108437302E-2</c:v>
                </c:pt>
                <c:pt idx="1">
                  <c:v>5.8962169291983058E-2</c:v>
                </c:pt>
                <c:pt idx="2">
                  <c:v>-1.7942561400975388E-2</c:v>
                </c:pt>
                <c:pt idx="3">
                  <c:v>3.7373734391201507E-2</c:v>
                </c:pt>
                <c:pt idx="4">
                  <c:v>0.13736402465530317</c:v>
                </c:pt>
                <c:pt idx="5">
                  <c:v>5.6343216763534709E-2</c:v>
                </c:pt>
                <c:pt idx="6">
                  <c:v>-1.03320870677307E-2</c:v>
                </c:pt>
                <c:pt idx="7">
                  <c:v>-1.1378467777570012E-2</c:v>
                </c:pt>
                <c:pt idx="8">
                  <c:v>-1.0655159231789613E-2</c:v>
                </c:pt>
                <c:pt idx="9">
                  <c:v>8.7000479587544532E-3</c:v>
                </c:pt>
                <c:pt idx="10">
                  <c:v>7.4263368239722682E-2</c:v>
                </c:pt>
                <c:pt idx="11">
                  <c:v>2.8511755495641111E-2</c:v>
                </c:pt>
                <c:pt idx="12">
                  <c:v>-1.3192671729549299E-2</c:v>
                </c:pt>
                <c:pt idx="13">
                  <c:v>6.358318703334187E-2</c:v>
                </c:pt>
                <c:pt idx="14" formatCode="0.0%">
                  <c:v>3.7051094384314975E-3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E-45E1-8186-B6964CB30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-27"/>
        <c:axId val="945711055"/>
        <c:axId val="945712975"/>
      </c:barChart>
      <c:catAx>
        <c:axId val="94571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50" charset="0"/>
                <a:ea typeface="+mn-ea"/>
                <a:cs typeface="+mn-cs"/>
              </a:defRPr>
            </a:pPr>
            <a:endParaRPr lang="fr-FR"/>
          </a:p>
        </c:txPr>
        <c:crossAx val="945712975"/>
        <c:crosses val="autoZero"/>
        <c:auto val="1"/>
        <c:lblAlgn val="ctr"/>
        <c:lblOffset val="100"/>
        <c:noMultiLvlLbl val="0"/>
      </c:catAx>
      <c:valAx>
        <c:axId val="945712975"/>
        <c:scaling>
          <c:orientation val="minMax"/>
          <c:max val="0.16000000000000003"/>
          <c:min val="-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50" charset="0"/>
                <a:ea typeface="+mn-ea"/>
                <a:cs typeface="+mn-cs"/>
              </a:defRPr>
            </a:pPr>
            <a:endParaRPr lang="fr-FR"/>
          </a:p>
        </c:txPr>
        <c:crossAx val="945711055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Marianne" panose="02000000000000000000" pitchFamily="50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Graphique 7 - Evolution des dépenses brutes totales et des dépenses culturelles totales consolidées des collectivités territoriales de 2023 à 2024</a:t>
            </a:r>
          </a:p>
          <a:p>
            <a:pPr>
              <a:defRPr sz="8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US" sz="8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 euros constants 2024</a:t>
            </a:r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), en %</a:t>
            </a:r>
          </a:p>
        </c:rich>
      </c:tx>
      <c:layout>
        <c:manualLayout>
          <c:xMode val="edge"/>
          <c:yMode val="edge"/>
          <c:x val="0.1125077989183201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F2-4A8E-83EC-EDC2EAE057F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F2-4A8E-83EC-EDC2EAE057F3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F2-4A8E-83EC-EDC2EAE057F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F2-4A8E-83EC-EDC2EAE057F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F2-4A8E-83EC-EDC2EAE057F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F2-4A8E-83EC-EDC2EAE057F3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EF2-4A8E-83EC-EDC2EAE057F3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F2-4A8E-83EC-EDC2EAE057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'Graph 7'!$B$6:$C$15</c:f>
              <c:multiLvlStrCache>
                <c:ptCount val="10"/>
                <c:lvl>
                  <c:pt idx="0">
                    <c:v>total</c:v>
                  </c:pt>
                  <c:pt idx="1">
                    <c:v>culture</c:v>
                  </c:pt>
                  <c:pt idx="2">
                    <c:v>total</c:v>
                  </c:pt>
                  <c:pt idx="3">
                    <c:v>culture</c:v>
                  </c:pt>
                  <c:pt idx="4">
                    <c:v>total</c:v>
                  </c:pt>
                  <c:pt idx="5">
                    <c:v>culture</c:v>
                  </c:pt>
                  <c:pt idx="6">
                    <c:v>total</c:v>
                  </c:pt>
                  <c:pt idx="7">
                    <c:v>culture</c:v>
                  </c:pt>
                  <c:pt idx="8">
                    <c:v>total</c:v>
                  </c:pt>
                  <c:pt idx="9">
                    <c:v>culture</c:v>
                  </c:pt>
                </c:lvl>
                <c:lvl>
                  <c:pt idx="0">
                    <c:v>Communes
+3500 habitants</c:v>
                  </c:pt>
                  <c:pt idx="2">
                    <c:v>EPCI
à fiscalité propre</c:v>
                  </c:pt>
                  <c:pt idx="4">
                    <c:v>Départements*</c:v>
                  </c:pt>
                  <c:pt idx="6">
                    <c:v>Régions</c:v>
                  </c:pt>
                  <c:pt idx="8">
                    <c:v>Total</c:v>
                  </c:pt>
                </c:lvl>
              </c:multiLvlStrCache>
            </c:multiLvlStrRef>
          </c:cat>
          <c:val>
            <c:numRef>
              <c:f>'Graph 7'!$D$6:$D$15</c:f>
              <c:numCache>
                <c:formatCode>0.0%</c:formatCode>
                <c:ptCount val="10"/>
                <c:pt idx="0">
                  <c:v>2.9097813651818294E-2</c:v>
                </c:pt>
                <c:pt idx="1">
                  <c:v>-1.7942561400975388E-2</c:v>
                </c:pt>
                <c:pt idx="2">
                  <c:v>4.52473072060533E-2</c:v>
                </c:pt>
                <c:pt idx="3">
                  <c:v>5.6343216763534709E-2</c:v>
                </c:pt>
                <c:pt idx="4">
                  <c:v>4.322814867844027E-3</c:v>
                </c:pt>
                <c:pt idx="5">
                  <c:v>-1.0655159231789613E-2</c:v>
                </c:pt>
                <c:pt idx="6">
                  <c:v>1.5855256026040987E-2</c:v>
                </c:pt>
                <c:pt idx="7">
                  <c:v>2.8511755495641111E-2</c:v>
                </c:pt>
                <c:pt idx="8">
                  <c:v>2.1850081145550426E-2</c:v>
                </c:pt>
                <c:pt idx="9">
                  <c:v>3.7051094384314975E-3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0-6EF2-4A8E-83EC-EDC2EAE05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-27"/>
        <c:axId val="1849196832"/>
        <c:axId val="1849199712"/>
      </c:barChart>
      <c:catAx>
        <c:axId val="184919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9199712"/>
        <c:crosses val="autoZero"/>
        <c:auto val="1"/>
        <c:lblAlgn val="ctr"/>
        <c:lblOffset val="100"/>
        <c:noMultiLvlLbl val="0"/>
      </c:catAx>
      <c:valAx>
        <c:axId val="184919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9196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2309</xdr:colOff>
      <xdr:row>3</xdr:row>
      <xdr:rowOff>42332</xdr:rowOff>
    </xdr:from>
    <xdr:to>
      <xdr:col>6</xdr:col>
      <xdr:colOff>712258</xdr:colOff>
      <xdr:row>27</xdr:row>
      <xdr:rowOff>138545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9AFCD7D-5BF3-4C21-9B08-2EB97DAB2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564227</xdr:colOff>
      <xdr:row>24</xdr:row>
      <xdr:rowOff>4330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D615216-76F3-444A-9B45-8963AEC4F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0.24365</cdr:x>
      <cdr:y>0.14579</cdr:y>
    </cdr:from>
    <cdr:to>
      <cdr:x>0.24706</cdr:x>
      <cdr:y>0.86642</cdr:y>
    </cdr:to>
    <cdr:cxnSp macro="">
      <cdr:nvCxnSpPr>
        <cdr:cNvPr id="2" name="Connecteur droit 1">
          <a:extLst xmlns:a="http://schemas.openxmlformats.org/drawingml/2006/main">
            <a:ext uri="{FF2B5EF4-FFF2-40B4-BE49-F238E27FC236}">
              <a16:creationId xmlns:a16="http://schemas.microsoft.com/office/drawing/2014/main" id="{59282B65-F1F5-5B19-79C5-C39618EDC1D9}"/>
            </a:ext>
          </a:extLst>
        </cdr:cNvPr>
        <cdr:cNvCxnSpPr/>
      </cdr:nvCxnSpPr>
      <cdr:spPr>
        <a:xfrm xmlns:a="http://schemas.openxmlformats.org/drawingml/2006/main" flipV="1">
          <a:off x="1489083" y="613856"/>
          <a:ext cx="20840" cy="303426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0.42701</cdr:x>
      <cdr:y>0.13677</cdr:y>
    </cdr:from>
    <cdr:to>
      <cdr:x>0.43042</cdr:x>
      <cdr:y>0.85741</cdr:y>
    </cdr:to>
    <cdr:cxnSp macro="">
      <cdr:nvCxnSpPr>
        <cdr:cNvPr id="4" name="Connecteur droit 3">
          <a:extLst xmlns:a="http://schemas.openxmlformats.org/drawingml/2006/main">
            <a:ext uri="{FF2B5EF4-FFF2-40B4-BE49-F238E27FC236}">
              <a16:creationId xmlns:a16="http://schemas.microsoft.com/office/drawing/2014/main" id="{73D853CA-A628-FAE3-E676-7D817D64160F}"/>
            </a:ext>
          </a:extLst>
        </cdr:cNvPr>
        <cdr:cNvCxnSpPr/>
      </cdr:nvCxnSpPr>
      <cdr:spPr>
        <a:xfrm xmlns:a="http://schemas.openxmlformats.org/drawingml/2006/main" flipV="1">
          <a:off x="2609726" y="575881"/>
          <a:ext cx="20840" cy="303430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0.60969</cdr:x>
      <cdr:y>0.14388</cdr:y>
    </cdr:from>
    <cdr:to>
      <cdr:x>0.6131</cdr:x>
      <cdr:y>0.86452</cdr:y>
    </cdr:to>
    <cdr:cxnSp macro="">
      <cdr:nvCxnSpPr>
        <cdr:cNvPr id="5" name="Connecteur droit 4">
          <a:extLst xmlns:a="http://schemas.openxmlformats.org/drawingml/2006/main">
            <a:ext uri="{FF2B5EF4-FFF2-40B4-BE49-F238E27FC236}">
              <a16:creationId xmlns:a16="http://schemas.microsoft.com/office/drawing/2014/main" id="{73D853CA-A628-FAE3-E676-7D817D64160F}"/>
            </a:ext>
          </a:extLst>
        </cdr:cNvPr>
        <cdr:cNvCxnSpPr/>
      </cdr:nvCxnSpPr>
      <cdr:spPr>
        <a:xfrm xmlns:a="http://schemas.openxmlformats.org/drawingml/2006/main" flipV="1">
          <a:off x="3726190" y="605817"/>
          <a:ext cx="20841" cy="303430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0.79422</cdr:x>
      <cdr:y>0.14429</cdr:y>
    </cdr:from>
    <cdr:to>
      <cdr:x>0.79505</cdr:x>
      <cdr:y>0.99354</cdr:y>
    </cdr:to>
    <cdr:cxnSp macro="">
      <cdr:nvCxnSpPr>
        <cdr:cNvPr id="6" name="Connecteur droit 5">
          <a:extLst xmlns:a="http://schemas.openxmlformats.org/drawingml/2006/main">
            <a:ext uri="{FF2B5EF4-FFF2-40B4-BE49-F238E27FC236}">
              <a16:creationId xmlns:a16="http://schemas.microsoft.com/office/drawing/2014/main" id="{73D853CA-A628-FAE3-E676-7D817D64160F}"/>
            </a:ext>
          </a:extLst>
        </cdr:cNvPr>
        <cdr:cNvCxnSpPr/>
      </cdr:nvCxnSpPr>
      <cdr:spPr>
        <a:xfrm xmlns:a="http://schemas.openxmlformats.org/drawingml/2006/main" flipV="1">
          <a:off x="4853964" y="607541"/>
          <a:ext cx="5073" cy="357582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0.97633</cdr:x>
      <cdr:y>0.14024</cdr:y>
    </cdr:from>
    <cdr:to>
      <cdr:x>0.97974</cdr:x>
      <cdr:y>0.86087</cdr:y>
    </cdr:to>
    <cdr:cxnSp macro="">
      <cdr:nvCxnSpPr>
        <cdr:cNvPr id="7" name="Connecteur droit 6">
          <a:extLst xmlns:a="http://schemas.openxmlformats.org/drawingml/2006/main">
            <a:ext uri="{FF2B5EF4-FFF2-40B4-BE49-F238E27FC236}">
              <a16:creationId xmlns:a16="http://schemas.microsoft.com/office/drawing/2014/main" id="{73D853CA-A628-FAE3-E676-7D817D64160F}"/>
            </a:ext>
          </a:extLst>
        </cdr:cNvPr>
        <cdr:cNvCxnSpPr/>
      </cdr:nvCxnSpPr>
      <cdr:spPr>
        <a:xfrm xmlns:a="http://schemas.openxmlformats.org/drawingml/2006/main" flipV="1">
          <a:off x="5966906" y="590502"/>
          <a:ext cx="20841" cy="303426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0.0931</cdr:x>
      <cdr:y>0.03312</cdr:y>
    </cdr:from>
    <cdr:to>
      <cdr:x>0.86602</cdr:x>
      <cdr:y>0.22089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7546AAB8-D60A-50F1-B52B-14FF1911427B}"/>
            </a:ext>
          </a:extLst>
        </cdr:cNvPr>
        <cdr:cNvSpPr txBox="1"/>
      </cdr:nvSpPr>
      <cdr:spPr>
        <a:xfrm xmlns:a="http://schemas.openxmlformats.org/drawingml/2006/main">
          <a:off x="404668" y="96212"/>
          <a:ext cx="3359727" cy="5455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fr-FR" sz="900" b="1" kern="1200">
              <a:latin typeface="Marianne" panose="02000000000000000000" pitchFamily="50" charset="0"/>
            </a:rPr>
            <a:t>Graphique 1 : Répartition</a:t>
          </a:r>
          <a:r>
            <a:rPr lang="fr-FR" sz="900" b="1" kern="1200" baseline="0">
              <a:latin typeface="Marianne" panose="02000000000000000000" pitchFamily="50" charset="0"/>
            </a:rPr>
            <a:t> des d</a:t>
          </a:r>
          <a:r>
            <a:rPr lang="fr-FR" sz="900" b="1" kern="1200">
              <a:latin typeface="Marianne" panose="02000000000000000000" pitchFamily="50" charset="0"/>
            </a:rPr>
            <a:t>épenses culturelles totales consolidées des collectivités territoriales en 2024 (en milliards d'euros et en %)</a:t>
          </a:r>
        </a:p>
      </cdr:txBody>
    </cdr:sp>
  </cdr:relSizeAnchor>
  <cdr:relSizeAnchor xmlns:cdr="http://schemas.openxmlformats.org/drawingml/2006/chartDrawing">
    <cdr:from>
      <cdr:x>0.03134</cdr:x>
      <cdr:y>0.71943</cdr:y>
    </cdr:from>
    <cdr:to>
      <cdr:x>0.98754</cdr:x>
      <cdr:y>1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99327651-A7E3-9C0D-DDEC-00F284DD70A0}"/>
            </a:ext>
          </a:extLst>
        </cdr:cNvPr>
        <cdr:cNvSpPr txBox="1"/>
      </cdr:nvSpPr>
      <cdr:spPr>
        <a:xfrm xmlns:a="http://schemas.openxmlformats.org/drawingml/2006/main">
          <a:off x="136236" y="3445662"/>
          <a:ext cx="4156364" cy="13437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800" kern="1200">
              <a:latin typeface="Marianne" panose="02000000000000000000" pitchFamily="50" charset="0"/>
            </a:rPr>
            <a:t>Champ : communes de 3 500 habitants et plus, établissements publics de coopération intercommunale (EPCI) à fiscalité propre (comportant au moins </a:t>
          </a:r>
        </a:p>
        <a:p xmlns:a="http://schemas.openxmlformats.org/drawingml/2006/main">
          <a:r>
            <a:rPr lang="fr-FR" sz="800" kern="1200">
              <a:latin typeface="Marianne" panose="02000000000000000000" pitchFamily="50" charset="0"/>
            </a:rPr>
            <a:t>une commune de 3 500 habitants ou plus), collectivités départementales </a:t>
          </a:r>
        </a:p>
        <a:p xmlns:a="http://schemas.openxmlformats.org/drawingml/2006/main">
          <a:r>
            <a:rPr lang="fr-FR" sz="800" kern="1200">
              <a:latin typeface="Marianne" panose="02000000000000000000" pitchFamily="50" charset="0"/>
            </a:rPr>
            <a:t>et régionales (France entière).</a:t>
          </a:r>
        </a:p>
        <a:p xmlns:a="http://schemas.openxmlformats.org/drawingml/2006/main">
          <a:r>
            <a:rPr lang="fr-FR" sz="800" kern="1200">
              <a:latin typeface="Marianne" panose="02000000000000000000" pitchFamily="50" charset="0"/>
            </a:rPr>
            <a:t>* Les dépenses de fonctionnement des départements ont été redressées pour les dépenses de personnel des archives et des bibliothèques départementales.</a:t>
          </a:r>
        </a:p>
        <a:p xmlns:a="http://schemas.openxmlformats.org/drawingml/2006/main">
          <a:r>
            <a:rPr lang="fr-FR" sz="800" kern="1200">
              <a:latin typeface="Marianne" panose="02000000000000000000" pitchFamily="50" charset="0"/>
            </a:rPr>
            <a:t>Source : Direction générale des finances publiques ; traitements DEPS, ministère de la Culture, 2026.</a:t>
          </a:r>
        </a:p>
        <a:p xmlns:a="http://schemas.openxmlformats.org/drawingml/2006/main">
          <a:endParaRPr lang="fr-FR" sz="1100" kern="1200"/>
        </a:p>
        <a:p xmlns:a="http://schemas.openxmlformats.org/drawingml/2006/main">
          <a:endParaRPr lang="fr-FR" sz="1100" kern="1200"/>
        </a:p>
        <a:p xmlns:a="http://schemas.openxmlformats.org/drawingml/2006/main">
          <a:endParaRPr lang="fr-FR" sz="1100" kern="12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104774</xdr:rowOff>
    </xdr:from>
    <xdr:to>
      <xdr:col>10</xdr:col>
      <xdr:colOff>249555</xdr:colOff>
      <xdr:row>39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101C21F-EE29-4E3A-85C1-5B9821453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0.92017</cdr:x>
      <cdr:y>0.06866</cdr:y>
    </cdr:from>
    <cdr:to>
      <cdr:x>0.99999</cdr:x>
      <cdr:y>0.16455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7103533" y="258234"/>
          <a:ext cx="616192" cy="360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rgbClr val="FF0000"/>
            </a:solidFill>
            <a:latin typeface="Calibri"/>
          </a:endParaRPr>
        </a:p>
      </cdr:txBody>
    </cdr:sp>
  </cdr:relSizeAnchor>
  <cdr:relSizeAnchor xmlns:cdr="http://schemas.openxmlformats.org/drawingml/2006/chartDrawing">
    <cdr:from>
      <cdr:x>0.76315</cdr:x>
      <cdr:y>0.36314</cdr:y>
    </cdr:from>
    <cdr:to>
      <cdr:x>0.8592</cdr:x>
      <cdr:y>0.3753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5891367" y="1365862"/>
          <a:ext cx="741487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00" b="0" i="0" u="none" strike="noStrike" baseline="0">
              <a:solidFill>
                <a:sysClr val="windowText" lastClr="000000"/>
              </a:solidFill>
              <a:latin typeface="Calibri"/>
            </a:rPr>
            <a:t>7219</a:t>
          </a:r>
        </a:p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</cdr:txBody>
    </cdr:sp>
  </cdr:relSizeAnchor>
  <cdr:relSizeAnchor xmlns:cdr="http://schemas.openxmlformats.org/drawingml/2006/chartDrawing">
    <cdr:from>
      <cdr:x>0.23553</cdr:x>
      <cdr:y>0.49633</cdr:y>
    </cdr:from>
    <cdr:to>
      <cdr:x>0.33289</cdr:x>
      <cdr:y>0.57213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1704976" y="1933576"/>
          <a:ext cx="7048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</cdr:txBody>
    </cdr:sp>
  </cdr:relSizeAnchor>
  <cdr:relSizeAnchor xmlns:cdr="http://schemas.openxmlformats.org/drawingml/2006/chartDrawing">
    <cdr:from>
      <cdr:x>0.2</cdr:x>
      <cdr:y>0.70171</cdr:y>
    </cdr:from>
    <cdr:to>
      <cdr:x>0.27632</cdr:x>
      <cdr:y>0.77262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1447801" y="2733676"/>
          <a:ext cx="5524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fr-FR" sz="1100" b="0" i="0" u="none" strike="noStrike" baseline="0">
            <a:solidFill>
              <a:sysClr val="windowText" lastClr="000000"/>
            </a:solidFill>
            <a:latin typeface="Calibri"/>
          </a:endParaRPr>
        </a:p>
      </cdr:txBody>
    </cdr:sp>
  </cdr:relSizeAnchor>
  <cdr:relSizeAnchor xmlns:cdr="http://schemas.openxmlformats.org/drawingml/2006/chartDrawing">
    <cdr:from>
      <cdr:x>0.88018</cdr:x>
      <cdr:y>0.05888</cdr:y>
    </cdr:from>
    <cdr:to>
      <cdr:x>1</cdr:x>
      <cdr:y>0.31817</cdr:y>
    </cdr:to>
    <cdr:sp macro="" textlink="">
      <cdr:nvSpPr>
        <cdr:cNvPr id="6" name="ZoneTexte 5">
          <a:extLst xmlns:a="http://schemas.openxmlformats.org/drawingml/2006/main">
            <a:ext uri="{FF2B5EF4-FFF2-40B4-BE49-F238E27FC236}">
              <a16:creationId xmlns:a16="http://schemas.microsoft.com/office/drawing/2014/main" id="{15FBB6AD-AC8F-3B36-246C-D745C4DCB6D5}"/>
            </a:ext>
          </a:extLst>
        </cdr:cNvPr>
        <cdr:cNvSpPr txBox="1"/>
      </cdr:nvSpPr>
      <cdr:spPr>
        <a:xfrm xmlns:a="http://schemas.openxmlformats.org/drawingml/2006/main">
          <a:off x="6717030" y="20764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 sz="1100" kern="1200"/>
        </a:p>
      </cdr:txBody>
    </cdr:sp>
  </cdr:relSizeAnchor>
  <cdr:relSizeAnchor xmlns:cdr="http://schemas.openxmlformats.org/drawingml/2006/chartDrawing">
    <cdr:from>
      <cdr:x>0.69326</cdr:x>
      <cdr:y>0.15943</cdr:y>
    </cdr:from>
    <cdr:to>
      <cdr:x>0.7654</cdr:x>
      <cdr:y>0.23722</cdr:y>
    </cdr:to>
    <cdr:sp macro="" textlink="">
      <cdr:nvSpPr>
        <cdr:cNvPr id="7" name="ZoneTexte 6">
          <a:extLst xmlns:a="http://schemas.openxmlformats.org/drawingml/2006/main">
            <a:ext uri="{FF2B5EF4-FFF2-40B4-BE49-F238E27FC236}">
              <a16:creationId xmlns:a16="http://schemas.microsoft.com/office/drawing/2014/main" id="{92FFA791-5A9D-7063-5F48-EAEBF36F6066}"/>
            </a:ext>
          </a:extLst>
        </cdr:cNvPr>
        <cdr:cNvSpPr txBox="1"/>
      </cdr:nvSpPr>
      <cdr:spPr>
        <a:xfrm xmlns:a="http://schemas.openxmlformats.org/drawingml/2006/main">
          <a:off x="5132109" y="854937"/>
          <a:ext cx="534040" cy="417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 b="1" kern="1200"/>
            <a:t>9 985</a:t>
          </a:r>
        </a:p>
      </cdr:txBody>
    </cdr:sp>
  </cdr:relSizeAnchor>
  <cdr:relSizeAnchor xmlns:cdr="http://schemas.openxmlformats.org/drawingml/2006/chartDrawing">
    <cdr:from>
      <cdr:x>0.58822</cdr:x>
      <cdr:y>0.30467</cdr:y>
    </cdr:from>
    <cdr:to>
      <cdr:x>0.66037</cdr:x>
      <cdr:y>0.38246</cdr:y>
    </cdr:to>
    <cdr:sp macro="" textlink="">
      <cdr:nvSpPr>
        <cdr:cNvPr id="8" name="ZoneTexte 1">
          <a:extLst xmlns:a="http://schemas.openxmlformats.org/drawingml/2006/main">
            <a:ext uri="{FF2B5EF4-FFF2-40B4-BE49-F238E27FC236}">
              <a16:creationId xmlns:a16="http://schemas.microsoft.com/office/drawing/2014/main" id="{C277365C-3BF6-2B91-8100-A43FA062AD5B}"/>
            </a:ext>
          </a:extLst>
        </cdr:cNvPr>
        <cdr:cNvSpPr txBox="1"/>
      </cdr:nvSpPr>
      <cdr:spPr>
        <a:xfrm xmlns:a="http://schemas.openxmlformats.org/drawingml/2006/main">
          <a:off x="4354467" y="1633802"/>
          <a:ext cx="534114" cy="417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/>
            <a:t>7 914</a:t>
          </a:r>
        </a:p>
      </cdr:txBody>
    </cdr:sp>
  </cdr:relSizeAnchor>
  <cdr:relSizeAnchor xmlns:cdr="http://schemas.openxmlformats.org/drawingml/2006/chartDrawing">
    <cdr:from>
      <cdr:x>0.24882</cdr:x>
      <cdr:y>0.44153</cdr:y>
    </cdr:from>
    <cdr:to>
      <cdr:x>0.32096</cdr:x>
      <cdr:y>0.51932</cdr:y>
    </cdr:to>
    <cdr:sp macro="" textlink="">
      <cdr:nvSpPr>
        <cdr:cNvPr id="9" name="ZoneTexte 1">
          <a:extLst xmlns:a="http://schemas.openxmlformats.org/drawingml/2006/main">
            <a:ext uri="{FF2B5EF4-FFF2-40B4-BE49-F238E27FC236}">
              <a16:creationId xmlns:a16="http://schemas.microsoft.com/office/drawing/2014/main" id="{C277365C-3BF6-2B91-8100-A43FA062AD5B}"/>
            </a:ext>
          </a:extLst>
        </cdr:cNvPr>
        <cdr:cNvSpPr txBox="1"/>
      </cdr:nvSpPr>
      <cdr:spPr>
        <a:xfrm xmlns:a="http://schemas.openxmlformats.org/drawingml/2006/main">
          <a:off x="1841973" y="2367727"/>
          <a:ext cx="534040" cy="417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/>
            <a:t>1 250</a:t>
          </a:r>
        </a:p>
      </cdr:txBody>
    </cdr:sp>
  </cdr:relSizeAnchor>
  <cdr:relSizeAnchor xmlns:cdr="http://schemas.openxmlformats.org/drawingml/2006/chartDrawing">
    <cdr:from>
      <cdr:x>0.24728</cdr:x>
      <cdr:y>0.58663</cdr:y>
    </cdr:from>
    <cdr:to>
      <cdr:x>0.31943</cdr:x>
      <cdr:y>0.66442</cdr:y>
    </cdr:to>
    <cdr:sp macro="" textlink="">
      <cdr:nvSpPr>
        <cdr:cNvPr id="10" name="ZoneTexte 1">
          <a:extLst xmlns:a="http://schemas.openxmlformats.org/drawingml/2006/main">
            <a:ext uri="{FF2B5EF4-FFF2-40B4-BE49-F238E27FC236}">
              <a16:creationId xmlns:a16="http://schemas.microsoft.com/office/drawing/2014/main" id="{C277365C-3BF6-2B91-8100-A43FA062AD5B}"/>
            </a:ext>
          </a:extLst>
        </cdr:cNvPr>
        <cdr:cNvSpPr txBox="1"/>
      </cdr:nvSpPr>
      <cdr:spPr>
        <a:xfrm xmlns:a="http://schemas.openxmlformats.org/drawingml/2006/main">
          <a:off x="1830573" y="3145829"/>
          <a:ext cx="534114" cy="417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/>
            <a:t>822</a:t>
          </a:r>
        </a:p>
      </cdr:txBody>
    </cdr:sp>
  </cdr:relSizeAnchor>
  <cdr:relSizeAnchor xmlns:cdr="http://schemas.openxmlformats.org/drawingml/2006/chartDrawing">
    <cdr:from>
      <cdr:x>0.08235</cdr:x>
      <cdr:y>0.01398</cdr:y>
    </cdr:from>
    <cdr:to>
      <cdr:x>0.88394</cdr:x>
      <cdr:y>0.12643</cdr:y>
    </cdr:to>
    <cdr:sp macro="" textlink="">
      <cdr:nvSpPr>
        <cdr:cNvPr id="11" name="ZoneTexte 10">
          <a:extLst xmlns:a="http://schemas.openxmlformats.org/drawingml/2006/main">
            <a:ext uri="{FF2B5EF4-FFF2-40B4-BE49-F238E27FC236}">
              <a16:creationId xmlns:a16="http://schemas.microsoft.com/office/drawing/2014/main" id="{820834A6-4FE8-4AF5-8C6C-EA72CBF6765D}"/>
            </a:ext>
          </a:extLst>
        </cdr:cNvPr>
        <cdr:cNvSpPr txBox="1"/>
      </cdr:nvSpPr>
      <cdr:spPr>
        <a:xfrm xmlns:a="http://schemas.openxmlformats.org/drawingml/2006/main">
          <a:off x="609600" y="74968"/>
          <a:ext cx="5934075" cy="6030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fr-FR" sz="1000" b="1" kern="1200">
              <a:latin typeface="Marianne" panose="02000000000000000000" pitchFamily="50" charset="0"/>
            </a:rPr>
            <a:t>Graphique 2 : Dépenses culturelles consolidées* des collectivités territoriales en fonctionnement, en investissement et totales en 2024 </a:t>
          </a:r>
          <a:r>
            <a:rPr lang="fr-FR" sz="1000" b="0" kern="1200">
              <a:latin typeface="Marianne" panose="02000000000000000000" pitchFamily="50" charset="0"/>
            </a:rPr>
            <a:t>(en millions d'euros)</a:t>
          </a:r>
        </a:p>
      </cdr:txBody>
    </cdr:sp>
  </cdr:relSizeAnchor>
  <cdr:relSizeAnchor xmlns:cdr="http://schemas.openxmlformats.org/drawingml/2006/chartDrawing">
    <cdr:from>
      <cdr:x>0.01956</cdr:x>
      <cdr:y>0.71877</cdr:y>
    </cdr:from>
    <cdr:to>
      <cdr:x>0.94853</cdr:x>
      <cdr:y>1</cdr:y>
    </cdr:to>
    <cdr:sp macro="" textlink="">
      <cdr:nvSpPr>
        <cdr:cNvPr id="12" name="ZoneTexte 11">
          <a:extLst xmlns:a="http://schemas.openxmlformats.org/drawingml/2006/main">
            <a:ext uri="{FF2B5EF4-FFF2-40B4-BE49-F238E27FC236}">
              <a16:creationId xmlns:a16="http://schemas.microsoft.com/office/drawing/2014/main" id="{350F024D-A81F-0596-4AB0-9F925E024D52}"/>
            </a:ext>
          </a:extLst>
        </cdr:cNvPr>
        <cdr:cNvSpPr txBox="1"/>
      </cdr:nvSpPr>
      <cdr:spPr>
        <a:xfrm xmlns:a="http://schemas.openxmlformats.org/drawingml/2006/main">
          <a:off x="144780" y="3854476"/>
          <a:ext cx="6877050" cy="1508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* Les dépenses de fonctionnement consolidées des départements ont été redressées</a:t>
          </a:r>
        </a:p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pour les dépenses de personnel des bibliothèques et des archives départementales.</a:t>
          </a:r>
        </a:p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** voir la définition du bloc communal dans l’encadré « Sources et méthodes » en fin de publication.</a:t>
          </a:r>
        </a:p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Champ :  communes de 3 500 habitants et plus, établissements publics de coopération intercommunale (EPCI) à fiscalité propre (comportant au moins une commune de 3 500 habitants ou plus), collectivités départementales et régionales, France entière.</a:t>
          </a:r>
        </a:p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Source : Direction générale des finances publiques, comptes de gestion des collectivités locales ; traitements DEPS, ministère de la Culture, 2026.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25401</xdr:colOff>
      <xdr:row>1</xdr:row>
      <xdr:rowOff>66675</xdr:rowOff>
    </xdr:from>
    <xdr:to>
      <xdr:col>6</xdr:col>
      <xdr:colOff>0</xdr:colOff>
      <xdr:row>19</xdr:row>
      <xdr:rowOff>152400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FFD85A9-41D2-4760-925A-642CBA623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445366</xdr:colOff>
      <xdr:row>1</xdr:row>
      <xdr:rowOff>101600</xdr:rowOff>
    </xdr:from>
    <xdr:to>
      <xdr:col>12</xdr:col>
      <xdr:colOff>444500</xdr:colOff>
      <xdr:row>19</xdr:row>
      <xdr:rowOff>133350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32920F35-66DD-4A85-BED6-DAA4A09B7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0</xdr:rowOff>
    </xdr:from>
    <xdr:to>
      <xdr:col>9</xdr:col>
      <xdr:colOff>312420</xdr:colOff>
      <xdr:row>59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C72FEE1-262E-476A-846E-B9B9F03E9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180975</xdr:colOff>
      <xdr:row>29</xdr:row>
      <xdr:rowOff>123825</xdr:rowOff>
    </xdr:from>
    <xdr:to>
      <xdr:col>8</xdr:col>
      <xdr:colOff>190500</xdr:colOff>
      <xdr:row>33</xdr:row>
      <xdr:rowOff>47625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EDF9CF2-31BD-0C16-C893-7BB805AB4C4F}"/>
            </a:ext>
          </a:extLst>
        </xdr:cNvPr>
        <xdr:cNvSpPr txBox="1"/>
      </xdr:nvSpPr>
      <xdr:spPr>
        <a:xfrm>
          <a:off x="647700" y="4210050"/>
          <a:ext cx="5829300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 kern="1200">
              <a:latin typeface="Marianne" panose="02000000000000000000" pitchFamily="50" charset="0"/>
            </a:rPr>
            <a:t>Graphique 5 : Dépenses culturelles consolidées des collectivités territoriales </a:t>
          </a:r>
        </a:p>
        <a:p>
          <a:pPr algn="ctr"/>
          <a:r>
            <a:rPr lang="fr-FR" sz="1100" b="1" kern="1200">
              <a:latin typeface="Marianne" panose="02000000000000000000" pitchFamily="50" charset="0"/>
            </a:rPr>
            <a:t>de 2019 à 2024 (en millions d'euros constants 2024)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0.09649</cdr:x>
      <cdr:y>0.176</cdr:y>
    </cdr:from>
    <cdr:to>
      <cdr:x>0.17275</cdr:x>
      <cdr:y>0.24625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80C0687-0B11-9927-0864-30541D6DD7CB}"/>
            </a:ext>
          </a:extLst>
        </cdr:cNvPr>
        <cdr:cNvSpPr txBox="1"/>
      </cdr:nvSpPr>
      <cdr:spPr>
        <a:xfrm xmlns:a="http://schemas.openxmlformats.org/drawingml/2006/main">
          <a:off x="665221" y="927049"/>
          <a:ext cx="525751" cy="37003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dk1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 b="1" kern="1200">
              <a:solidFill>
                <a:sysClr val="windowText" lastClr="000000"/>
              </a:solidFill>
            </a:rPr>
            <a:t>10 850</a:t>
          </a:r>
        </a:p>
      </cdr:txBody>
    </cdr:sp>
  </cdr:relSizeAnchor>
  <cdr:relSizeAnchor xmlns:cdr="http://schemas.openxmlformats.org/drawingml/2006/chartDrawing">
    <cdr:from>
      <cdr:x>0.22843</cdr:x>
      <cdr:y>0.21984</cdr:y>
    </cdr:from>
    <cdr:to>
      <cdr:x>0.30469</cdr:x>
      <cdr:y>0.29008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00650C0-2E6F-28C1-8B67-B4BDE74081D5}"/>
            </a:ext>
          </a:extLst>
        </cdr:cNvPr>
        <cdr:cNvSpPr txBox="1"/>
      </cdr:nvSpPr>
      <cdr:spPr>
        <a:xfrm xmlns:a="http://schemas.openxmlformats.org/drawingml/2006/main">
          <a:off x="1574841" y="1157969"/>
          <a:ext cx="525751" cy="36997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dk1"/>
          </a:solidFill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>
              <a:solidFill>
                <a:sysClr val="windowText" lastClr="000000"/>
              </a:solidFill>
            </a:rPr>
            <a:t>10 159</a:t>
          </a:r>
        </a:p>
      </cdr:txBody>
    </cdr:sp>
  </cdr:relSizeAnchor>
  <cdr:relSizeAnchor xmlns:cdr="http://schemas.openxmlformats.org/drawingml/2006/chartDrawing">
    <cdr:from>
      <cdr:x>0.35625</cdr:x>
      <cdr:y>0.23544</cdr:y>
    </cdr:from>
    <cdr:to>
      <cdr:x>0.43251</cdr:x>
      <cdr:y>0.30049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B00650C0-2E6F-28C1-8B67-B4BDE74081D5}"/>
            </a:ext>
          </a:extLst>
        </cdr:cNvPr>
        <cdr:cNvSpPr txBox="1"/>
      </cdr:nvSpPr>
      <cdr:spPr>
        <a:xfrm xmlns:a="http://schemas.openxmlformats.org/drawingml/2006/main">
          <a:off x="2456057" y="1240139"/>
          <a:ext cx="525751" cy="342639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dk1"/>
          </a:solidFill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>
              <a:solidFill>
                <a:sysClr val="windowText" lastClr="000000"/>
              </a:solidFill>
            </a:rPr>
            <a:t>9</a:t>
          </a:r>
          <a:r>
            <a:rPr lang="fr-FR" sz="1100" b="1" kern="1200">
              <a:solidFill>
                <a:srgbClr val="FF0000"/>
              </a:solidFill>
            </a:rPr>
            <a:t> </a:t>
          </a:r>
          <a:r>
            <a:rPr lang="fr-FR" sz="1100" b="1" kern="1200">
              <a:solidFill>
                <a:sysClr val="windowText" lastClr="000000"/>
              </a:solidFill>
            </a:rPr>
            <a:t>952</a:t>
          </a:r>
        </a:p>
      </cdr:txBody>
    </cdr:sp>
  </cdr:relSizeAnchor>
  <cdr:relSizeAnchor xmlns:cdr="http://schemas.openxmlformats.org/drawingml/2006/chartDrawing">
    <cdr:from>
      <cdr:x>0.48514</cdr:x>
      <cdr:y>0.22451</cdr:y>
    </cdr:from>
    <cdr:to>
      <cdr:x>0.56141</cdr:x>
      <cdr:y>0.29476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B00650C0-2E6F-28C1-8B67-B4BDE74081D5}"/>
            </a:ext>
          </a:extLst>
        </cdr:cNvPr>
        <cdr:cNvSpPr txBox="1"/>
      </cdr:nvSpPr>
      <cdr:spPr>
        <a:xfrm xmlns:a="http://schemas.openxmlformats.org/drawingml/2006/main">
          <a:off x="3344650" y="1182567"/>
          <a:ext cx="525820" cy="37003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dk1"/>
          </a:solidFill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>
              <a:solidFill>
                <a:sysClr val="windowText" lastClr="000000"/>
              </a:solidFill>
            </a:rPr>
            <a:t>10 079</a:t>
          </a:r>
        </a:p>
      </cdr:txBody>
    </cdr:sp>
  </cdr:relSizeAnchor>
  <cdr:relSizeAnchor xmlns:cdr="http://schemas.openxmlformats.org/drawingml/2006/chartDrawing">
    <cdr:from>
      <cdr:x>0.61618</cdr:x>
      <cdr:y>0.24195</cdr:y>
    </cdr:from>
    <cdr:to>
      <cdr:x>0.69244</cdr:x>
      <cdr:y>0.30374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B00650C0-2E6F-28C1-8B67-B4BDE74081D5}"/>
            </a:ext>
          </a:extLst>
        </cdr:cNvPr>
        <cdr:cNvSpPr txBox="1"/>
      </cdr:nvSpPr>
      <cdr:spPr>
        <a:xfrm xmlns:a="http://schemas.openxmlformats.org/drawingml/2006/main">
          <a:off x="4248065" y="1274429"/>
          <a:ext cx="525751" cy="3254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dk1"/>
          </a:solidFill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>
              <a:solidFill>
                <a:sysClr val="windowText" lastClr="000000"/>
              </a:solidFill>
            </a:rPr>
            <a:t>9 948</a:t>
          </a:r>
        </a:p>
      </cdr:txBody>
    </cdr:sp>
  </cdr:relSizeAnchor>
  <cdr:relSizeAnchor xmlns:cdr="http://schemas.openxmlformats.org/drawingml/2006/chartDrawing">
    <cdr:from>
      <cdr:x>0.74525</cdr:x>
      <cdr:y>0.2401</cdr:y>
    </cdr:from>
    <cdr:to>
      <cdr:x>0.82151</cdr:x>
      <cdr:y>0.29994</cdr:y>
    </cdr:to>
    <cdr:sp macro="" textlink="">
      <cdr:nvSpPr>
        <cdr:cNvPr id="7" name="ZoneTexte 1">
          <a:extLst xmlns:a="http://schemas.openxmlformats.org/drawingml/2006/main">
            <a:ext uri="{FF2B5EF4-FFF2-40B4-BE49-F238E27FC236}">
              <a16:creationId xmlns:a16="http://schemas.microsoft.com/office/drawing/2014/main" id="{B00650C0-2E6F-28C1-8B67-B4BDE74081D5}"/>
            </a:ext>
          </a:extLst>
        </cdr:cNvPr>
        <cdr:cNvSpPr txBox="1"/>
      </cdr:nvSpPr>
      <cdr:spPr>
        <a:xfrm xmlns:a="http://schemas.openxmlformats.org/drawingml/2006/main">
          <a:off x="5137899" y="1264685"/>
          <a:ext cx="525751" cy="31519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dk1"/>
          </a:solidFill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 kern="1200"/>
            <a:t>9 985</a:t>
          </a:r>
        </a:p>
      </cdr:txBody>
    </cdr:sp>
  </cdr:relSizeAnchor>
  <cdr:relSizeAnchor xmlns:cdr="http://schemas.openxmlformats.org/drawingml/2006/chartDrawing">
    <cdr:from>
      <cdr:x>0.17257</cdr:x>
      <cdr:y>0.17496</cdr:y>
    </cdr:from>
    <cdr:to>
      <cdr:x>0.24694</cdr:x>
      <cdr:y>0.23348</cdr:y>
    </cdr:to>
    <cdr:sp macro="" textlink="">
      <cdr:nvSpPr>
        <cdr:cNvPr id="8" name="ZoneTexte 1">
          <a:extLst xmlns:a="http://schemas.openxmlformats.org/drawingml/2006/main">
            <a:ext uri="{FF2B5EF4-FFF2-40B4-BE49-F238E27FC236}">
              <a16:creationId xmlns:a16="http://schemas.microsoft.com/office/drawing/2014/main" id="{9864DFB1-BD37-53CA-7882-C8690A92B304}"/>
            </a:ext>
          </a:extLst>
        </cdr:cNvPr>
        <cdr:cNvSpPr txBox="1"/>
      </cdr:nvSpPr>
      <cdr:spPr>
        <a:xfrm xmlns:a="http://schemas.openxmlformats.org/drawingml/2006/main">
          <a:off x="1224280" y="683260"/>
          <a:ext cx="527582" cy="228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 b="1">
              <a:latin typeface="Arial" panose="020B0604020202020204" pitchFamily="34" charset="0"/>
              <a:cs typeface="Arial" panose="020B0604020202020204" pitchFamily="34" charset="0"/>
            </a:rPr>
            <a:t>- 6 %</a:t>
          </a:r>
          <a:endParaRPr lang="fr-FR" sz="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0.30182</cdr:x>
      <cdr:y>0.1897</cdr:y>
    </cdr:from>
    <cdr:to>
      <cdr:x>0.36544</cdr:x>
      <cdr:y>0.2482</cdr:y>
    </cdr:to>
    <cdr:sp macro="" textlink="">
      <cdr:nvSpPr>
        <cdr:cNvPr id="9" name="ZoneTexte 1">
          <a:extLst xmlns:a="http://schemas.openxmlformats.org/drawingml/2006/main">
            <a:ext uri="{FF2B5EF4-FFF2-40B4-BE49-F238E27FC236}">
              <a16:creationId xmlns:a16="http://schemas.microsoft.com/office/drawing/2014/main" id="{A3AC9175-E89E-6FE8-3DB6-0150E9E303C5}"/>
            </a:ext>
          </a:extLst>
        </cdr:cNvPr>
        <cdr:cNvSpPr txBox="1"/>
      </cdr:nvSpPr>
      <cdr:spPr>
        <a:xfrm xmlns:a="http://schemas.openxmlformats.org/drawingml/2006/main">
          <a:off x="2145039" y="726352"/>
          <a:ext cx="452111" cy="22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 b="1">
              <a:latin typeface="Arial" panose="020B0604020202020204" pitchFamily="34" charset="0"/>
              <a:cs typeface="Arial" panose="020B0604020202020204" pitchFamily="34" charset="0"/>
            </a:rPr>
            <a:t>- 2 %</a:t>
          </a:r>
        </a:p>
      </cdr:txBody>
    </cdr:sp>
  </cdr:relSizeAnchor>
  <cdr:relSizeAnchor xmlns:cdr="http://schemas.openxmlformats.org/drawingml/2006/chartDrawing">
    <cdr:from>
      <cdr:x>0.42499</cdr:x>
      <cdr:y>0.19057</cdr:y>
    </cdr:from>
    <cdr:to>
      <cdr:x>0.49936</cdr:x>
      <cdr:y>0.24908</cdr:y>
    </cdr:to>
    <cdr:sp macro="" textlink="">
      <cdr:nvSpPr>
        <cdr:cNvPr id="10" name="ZoneTexte 1">
          <a:extLst xmlns:a="http://schemas.openxmlformats.org/drawingml/2006/main">
            <a:ext uri="{FF2B5EF4-FFF2-40B4-BE49-F238E27FC236}">
              <a16:creationId xmlns:a16="http://schemas.microsoft.com/office/drawing/2014/main" id="{1F0B3FC1-B1D2-FF44-4E45-F6F1BB2ACB8C}"/>
            </a:ext>
          </a:extLst>
        </cdr:cNvPr>
        <cdr:cNvSpPr txBox="1"/>
      </cdr:nvSpPr>
      <cdr:spPr>
        <a:xfrm xmlns:a="http://schemas.openxmlformats.org/drawingml/2006/main">
          <a:off x="3014973" y="744232"/>
          <a:ext cx="527597" cy="2284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 b="1">
              <a:latin typeface="Arial" panose="020B0604020202020204" pitchFamily="34" charset="0"/>
              <a:cs typeface="Arial" panose="020B0604020202020204" pitchFamily="34" charset="0"/>
            </a:rPr>
            <a:t>+ 1 %</a:t>
          </a:r>
        </a:p>
      </cdr:txBody>
    </cdr:sp>
  </cdr:relSizeAnchor>
  <cdr:relSizeAnchor xmlns:cdr="http://schemas.openxmlformats.org/drawingml/2006/chartDrawing">
    <cdr:from>
      <cdr:x>0.55925</cdr:x>
      <cdr:y>0.18862</cdr:y>
    </cdr:from>
    <cdr:to>
      <cdr:x>0.63362</cdr:x>
      <cdr:y>0.24713</cdr:y>
    </cdr:to>
    <cdr:sp macro="" textlink="">
      <cdr:nvSpPr>
        <cdr:cNvPr id="11" name="ZoneTexte 1">
          <a:extLst xmlns:a="http://schemas.openxmlformats.org/drawingml/2006/main">
            <a:ext uri="{FF2B5EF4-FFF2-40B4-BE49-F238E27FC236}">
              <a16:creationId xmlns:a16="http://schemas.microsoft.com/office/drawing/2014/main" id="{62352224-8E73-620E-74AB-38BD0A8AF5A3}"/>
            </a:ext>
          </a:extLst>
        </cdr:cNvPr>
        <cdr:cNvSpPr txBox="1"/>
      </cdr:nvSpPr>
      <cdr:spPr>
        <a:xfrm xmlns:a="http://schemas.openxmlformats.org/drawingml/2006/main">
          <a:off x="3967476" y="736601"/>
          <a:ext cx="527597" cy="2284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- 1 %</a:t>
          </a:r>
        </a:p>
      </cdr:txBody>
    </cdr:sp>
  </cdr:relSizeAnchor>
  <cdr:relSizeAnchor xmlns:cdr="http://schemas.openxmlformats.org/drawingml/2006/chartDrawing">
    <cdr:from>
      <cdr:x>0.68815</cdr:x>
      <cdr:y>0.19057</cdr:y>
    </cdr:from>
    <cdr:to>
      <cdr:x>0.76251</cdr:x>
      <cdr:y>0.24907</cdr:y>
    </cdr:to>
    <cdr:sp macro="" textlink="">
      <cdr:nvSpPr>
        <cdr:cNvPr id="12" name="ZoneTexte 1">
          <a:extLst xmlns:a="http://schemas.openxmlformats.org/drawingml/2006/main">
            <a:ext uri="{FF2B5EF4-FFF2-40B4-BE49-F238E27FC236}">
              <a16:creationId xmlns:a16="http://schemas.microsoft.com/office/drawing/2014/main" id="{62352224-8E73-620E-74AB-38BD0A8AF5A3}"/>
            </a:ext>
          </a:extLst>
        </cdr:cNvPr>
        <cdr:cNvSpPr txBox="1"/>
      </cdr:nvSpPr>
      <cdr:spPr>
        <a:xfrm xmlns:a="http://schemas.openxmlformats.org/drawingml/2006/main">
          <a:off x="4881917" y="744209"/>
          <a:ext cx="527526" cy="2284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+0,4 %</a:t>
          </a:r>
        </a:p>
      </cdr:txBody>
    </cdr:sp>
  </cdr:relSizeAnchor>
  <cdr:relSizeAnchor xmlns:cdr="http://schemas.openxmlformats.org/drawingml/2006/chartDrawing">
    <cdr:from>
      <cdr:x>0.69693</cdr:x>
      <cdr:y>0.27363</cdr:y>
    </cdr:from>
    <cdr:to>
      <cdr:x>0.73713</cdr:x>
      <cdr:y>0.27695</cdr:y>
    </cdr:to>
    <cdr:cxnSp macro="">
      <cdr:nvCxnSpPr>
        <cdr:cNvPr id="13" name="Connecteur droit avec flèche 12">
          <a:extLst xmlns:a="http://schemas.openxmlformats.org/drawingml/2006/main">
            <a:ext uri="{FF2B5EF4-FFF2-40B4-BE49-F238E27FC236}">
              <a16:creationId xmlns:a16="http://schemas.microsoft.com/office/drawing/2014/main" id="{D7BC45EB-FBF3-9D52-9B10-C2EB97AEF53C}"/>
            </a:ext>
          </a:extLst>
        </cdr:cNvPr>
        <cdr:cNvCxnSpPr/>
      </cdr:nvCxnSpPr>
      <cdr:spPr>
        <a:xfrm xmlns:a="http://schemas.openxmlformats.org/drawingml/2006/main" flipV="1">
          <a:off x="4804771" y="1441298"/>
          <a:ext cx="277147" cy="17488"/>
        </a:xfrm>
        <a:prstGeom xmlns:a="http://schemas.openxmlformats.org/drawingml/2006/main" prst="straightConnector1">
          <a:avLst/>
        </a:prstGeom>
        <a:ln xmlns:a="http://schemas.openxmlformats.org/drawingml/2006/main" w="12700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0.56498</cdr:x>
      <cdr:y>0.25073</cdr:y>
    </cdr:from>
    <cdr:to>
      <cdr:x>0.61547</cdr:x>
      <cdr:y>0.25951</cdr:y>
    </cdr:to>
    <cdr:cxnSp macro="">
      <cdr:nvCxnSpPr>
        <cdr:cNvPr id="15" name="Connecteur droit avec flèche 14">
          <a:extLst xmlns:a="http://schemas.openxmlformats.org/drawingml/2006/main">
            <a:ext uri="{FF2B5EF4-FFF2-40B4-BE49-F238E27FC236}">
              <a16:creationId xmlns:a16="http://schemas.microsoft.com/office/drawing/2014/main" id="{D7BC45EB-FBF3-9D52-9B10-C2EB97AEF53C}"/>
            </a:ext>
          </a:extLst>
        </cdr:cNvPr>
        <cdr:cNvCxnSpPr/>
      </cdr:nvCxnSpPr>
      <cdr:spPr>
        <a:xfrm xmlns:a="http://schemas.openxmlformats.org/drawingml/2006/main">
          <a:off x="3895082" y="1320676"/>
          <a:ext cx="348088" cy="46248"/>
        </a:xfrm>
        <a:prstGeom xmlns:a="http://schemas.openxmlformats.org/drawingml/2006/main" prst="straightConnector1">
          <a:avLst/>
        </a:prstGeom>
        <a:ln xmlns:a="http://schemas.openxmlformats.org/drawingml/2006/main" w="12700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0.43609</cdr:x>
      <cdr:y>0.25964</cdr:y>
    </cdr:from>
    <cdr:to>
      <cdr:x>0.48514</cdr:x>
      <cdr:y>0.26829</cdr:y>
    </cdr:to>
    <cdr:cxnSp macro="">
      <cdr:nvCxnSpPr>
        <cdr:cNvPr id="18" name="Connecteur droit avec flèche 17">
          <a:extLst xmlns:a="http://schemas.openxmlformats.org/drawingml/2006/main">
            <a:ext uri="{FF2B5EF4-FFF2-40B4-BE49-F238E27FC236}">
              <a16:creationId xmlns:a16="http://schemas.microsoft.com/office/drawing/2014/main" id="{D1B4606C-DF97-29EC-75E7-C031B27AD553}"/>
            </a:ext>
          </a:extLst>
        </cdr:cNvPr>
        <cdr:cNvCxnSpPr>
          <a:endCxn xmlns:a="http://schemas.openxmlformats.org/drawingml/2006/main" id="5" idx="1"/>
        </cdr:cNvCxnSpPr>
      </cdr:nvCxnSpPr>
      <cdr:spPr>
        <a:xfrm xmlns:a="http://schemas.openxmlformats.org/drawingml/2006/main" flipV="1">
          <a:off x="3006489" y="1367608"/>
          <a:ext cx="338161" cy="45563"/>
        </a:xfrm>
        <a:prstGeom xmlns:a="http://schemas.openxmlformats.org/drawingml/2006/main" prst="straightConnector1">
          <a:avLst/>
        </a:prstGeom>
        <a:ln xmlns:a="http://schemas.openxmlformats.org/drawingml/2006/main" w="12700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0.30647</cdr:x>
      <cdr:y>0.25871</cdr:y>
    </cdr:from>
    <cdr:to>
      <cdr:x>0.35625</cdr:x>
      <cdr:y>0.26797</cdr:y>
    </cdr:to>
    <cdr:cxnSp macro="">
      <cdr:nvCxnSpPr>
        <cdr:cNvPr id="21" name="Connecteur droit avec flèche 20">
          <a:extLst xmlns:a="http://schemas.openxmlformats.org/drawingml/2006/main">
            <a:ext uri="{FF2B5EF4-FFF2-40B4-BE49-F238E27FC236}">
              <a16:creationId xmlns:a16="http://schemas.microsoft.com/office/drawing/2014/main" id="{2F01016E-5C89-CD76-4C5B-651405F5D5C6}"/>
            </a:ext>
          </a:extLst>
        </cdr:cNvPr>
        <cdr:cNvCxnSpPr>
          <a:endCxn xmlns:a="http://schemas.openxmlformats.org/drawingml/2006/main" id="4" idx="1"/>
        </cdr:cNvCxnSpPr>
      </cdr:nvCxnSpPr>
      <cdr:spPr>
        <a:xfrm xmlns:a="http://schemas.openxmlformats.org/drawingml/2006/main">
          <a:off x="2112864" y="1362710"/>
          <a:ext cx="343193" cy="48775"/>
        </a:xfrm>
        <a:prstGeom xmlns:a="http://schemas.openxmlformats.org/drawingml/2006/main" prst="straightConnector1">
          <a:avLst/>
        </a:prstGeom>
        <a:ln xmlns:a="http://schemas.openxmlformats.org/drawingml/2006/main" w="12700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0.17365</cdr:x>
      <cdr:y>0.22732</cdr:y>
    </cdr:from>
    <cdr:to>
      <cdr:x>0.22843</cdr:x>
      <cdr:y>0.25496</cdr:y>
    </cdr:to>
    <cdr:cxnSp macro="">
      <cdr:nvCxnSpPr>
        <cdr:cNvPr id="23" name="Connecteur droit avec flèche 22">
          <a:extLst xmlns:a="http://schemas.openxmlformats.org/drawingml/2006/main">
            <a:ext uri="{FF2B5EF4-FFF2-40B4-BE49-F238E27FC236}">
              <a16:creationId xmlns:a16="http://schemas.microsoft.com/office/drawing/2014/main" id="{ED7E694B-2BD3-E478-5224-21C372A3CE08}"/>
            </a:ext>
          </a:extLst>
        </cdr:cNvPr>
        <cdr:cNvCxnSpPr>
          <a:endCxn xmlns:a="http://schemas.openxmlformats.org/drawingml/2006/main" id="3" idx="1"/>
        </cdr:cNvCxnSpPr>
      </cdr:nvCxnSpPr>
      <cdr:spPr>
        <a:xfrm xmlns:a="http://schemas.openxmlformats.org/drawingml/2006/main">
          <a:off x="1197177" y="1197368"/>
          <a:ext cx="377664" cy="145589"/>
        </a:xfrm>
        <a:prstGeom xmlns:a="http://schemas.openxmlformats.org/drawingml/2006/main" prst="straightConnector1">
          <a:avLst/>
        </a:prstGeom>
        <a:ln xmlns:a="http://schemas.openxmlformats.org/drawingml/2006/main" w="12700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17319</xdr:colOff>
      <xdr:row>27</xdr:row>
      <xdr:rowOff>114299</xdr:rowOff>
    </xdr:from>
    <xdr:to>
      <xdr:col>6</xdr:col>
      <xdr:colOff>759402</xdr:colOff>
      <xdr:row>56</xdr:row>
      <xdr:rowOff>20781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4387DEA-0C50-D97D-AA72-6C97840AC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0.25191</cdr:x>
      <cdr:y>0.14574</cdr:y>
    </cdr:from>
    <cdr:to>
      <cdr:x>0.25236</cdr:x>
      <cdr:y>0.70007</cdr:y>
    </cdr:to>
    <cdr:cxnSp macro="">
      <cdr:nvCxnSpPr>
        <cdr:cNvPr id="2" name="Connecteur droit 1">
          <a:extLst xmlns:a="http://schemas.openxmlformats.org/drawingml/2006/main">
            <a:ext uri="{FF2B5EF4-FFF2-40B4-BE49-F238E27FC236}">
              <a16:creationId xmlns:a16="http://schemas.microsoft.com/office/drawing/2014/main" id="{374A1C85-20DB-7E50-359B-21687CB370AE}"/>
            </a:ext>
          </a:extLst>
        </cdr:cNvPr>
        <cdr:cNvCxnSpPr/>
      </cdr:nvCxnSpPr>
      <cdr:spPr>
        <a:xfrm xmlns:a="http://schemas.openxmlformats.org/drawingml/2006/main" flipH="1" flipV="1">
          <a:off x="1332345" y="542636"/>
          <a:ext cx="2389" cy="20640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0.43266</cdr:x>
      <cdr:y>0.1476</cdr:y>
    </cdr:from>
    <cdr:to>
      <cdr:x>0.43311</cdr:x>
      <cdr:y>0.70193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374A1C85-20DB-7E50-359B-21687CB370AE}"/>
            </a:ext>
          </a:extLst>
        </cdr:cNvPr>
        <cdr:cNvCxnSpPr/>
      </cdr:nvCxnSpPr>
      <cdr:spPr>
        <a:xfrm xmlns:a="http://schemas.openxmlformats.org/drawingml/2006/main" flipH="1" flipV="1">
          <a:off x="2288309" y="549564"/>
          <a:ext cx="2389" cy="20640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0.61209</cdr:x>
      <cdr:y>0.14574</cdr:y>
    </cdr:from>
    <cdr:to>
      <cdr:x>0.61255</cdr:x>
      <cdr:y>0.70007</cdr:y>
    </cdr:to>
    <cdr:cxnSp macro="">
      <cdr:nvCxnSpPr>
        <cdr:cNvPr id="4" name="Connecteur droit 3">
          <a:extLst xmlns:a="http://schemas.openxmlformats.org/drawingml/2006/main">
            <a:ext uri="{FF2B5EF4-FFF2-40B4-BE49-F238E27FC236}">
              <a16:creationId xmlns:a16="http://schemas.microsoft.com/office/drawing/2014/main" id="{374A1C85-20DB-7E50-359B-21687CB370AE}"/>
            </a:ext>
          </a:extLst>
        </cdr:cNvPr>
        <cdr:cNvCxnSpPr/>
      </cdr:nvCxnSpPr>
      <cdr:spPr>
        <a:xfrm xmlns:a="http://schemas.openxmlformats.org/drawingml/2006/main" flipH="1" flipV="1">
          <a:off x="3237346" y="542636"/>
          <a:ext cx="2389" cy="20640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0.79284</cdr:x>
      <cdr:y>0.14574</cdr:y>
    </cdr:from>
    <cdr:to>
      <cdr:x>0.79329</cdr:x>
      <cdr:y>0.70007</cdr:y>
    </cdr:to>
    <cdr:cxnSp macro="">
      <cdr:nvCxnSpPr>
        <cdr:cNvPr id="5" name="Connecteur droit 4">
          <a:extLst xmlns:a="http://schemas.openxmlformats.org/drawingml/2006/main">
            <a:ext uri="{FF2B5EF4-FFF2-40B4-BE49-F238E27FC236}">
              <a16:creationId xmlns:a16="http://schemas.microsoft.com/office/drawing/2014/main" id="{374A1C85-20DB-7E50-359B-21687CB370AE}"/>
            </a:ext>
          </a:extLst>
        </cdr:cNvPr>
        <cdr:cNvCxnSpPr/>
      </cdr:nvCxnSpPr>
      <cdr:spPr>
        <a:xfrm xmlns:a="http://schemas.openxmlformats.org/drawingml/2006/main" flipH="1" flipV="1">
          <a:off x="4193309" y="542636"/>
          <a:ext cx="2389" cy="20640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c.delvainquiere\Documents\JCD\ETUDES\FINANCEMENT\COLL%20TERR\TABLEAU%20BORD%20DEPENSES%20CULT%20CT\TDB3\Retraitements%202019%202024%20jcd%202026\Bilan%20F30%20M14%20M57%20co%20interco%202019%202024.xlsx" TargetMode="External"/><Relationship Id="rId1" Type="http://schemas.openxmlformats.org/officeDocument/2006/relationships/externalLinkPath" Target="file:///C:\Users\jc.delvainquiere\Documents\JCD\ETUDES\FINANCEMENT\COLL%20TERR\TABLEAU%20BORD%20DEPENSES%20CULT%20CT\TDB3\Retraitements%202019%202024%20jcd%202026\Bilan%20F30%20M14%20M57%20co%20interco%202019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an"/>
    </sheetNames>
    <sheetDataSet>
      <sheetData sheetId="0">
        <row r="2">
          <cell r="C2">
            <v>2019</v>
          </cell>
          <cell r="D2">
            <v>2020</v>
          </cell>
          <cell r="E2">
            <v>2021</v>
          </cell>
          <cell r="F2">
            <v>2022</v>
          </cell>
          <cell r="G2">
            <v>2023</v>
          </cell>
          <cell r="H2">
            <v>2024</v>
          </cell>
        </row>
        <row r="9">
          <cell r="A9" t="str">
            <v>Montant  F30 M14</v>
          </cell>
          <cell r="C9">
            <v>580892696.52999496</v>
          </cell>
          <cell r="D9">
            <v>527203921.25999945</v>
          </cell>
          <cell r="E9">
            <v>484547353.16999888</v>
          </cell>
          <cell r="F9">
            <v>457842375.64999938</v>
          </cell>
          <cell r="G9">
            <v>276873693.84999979</v>
          </cell>
          <cell r="H9">
            <v>918516.82000000007</v>
          </cell>
        </row>
        <row r="12">
          <cell r="A12" t="str">
            <v>Total  culture M14 hors F30</v>
          </cell>
          <cell r="C12">
            <v>4590258402.4599972</v>
          </cell>
          <cell r="D12">
            <v>4058875524.329998</v>
          </cell>
          <cell r="E12">
            <v>3744494149.0500069</v>
          </cell>
          <cell r="F12">
            <v>3558913045.6299953</v>
          </cell>
          <cell r="G12">
            <v>2192921770.110003</v>
          </cell>
          <cell r="H12">
            <v>20571512.91</v>
          </cell>
        </row>
        <row r="17">
          <cell r="A17" t="str">
            <v>Montant F30 M57</v>
          </cell>
          <cell r="C17">
            <v>77263873.539999992</v>
          </cell>
          <cell r="D17">
            <v>118900630.15999998</v>
          </cell>
          <cell r="E17">
            <v>233191613.7899999</v>
          </cell>
          <cell r="F17">
            <v>372953447.42000043</v>
          </cell>
          <cell r="G17">
            <v>848024695.52000153</v>
          </cell>
          <cell r="H17">
            <v>1536970571.820003</v>
          </cell>
        </row>
        <row r="20">
          <cell r="A20" t="str">
            <v>Total  culture M57 hors F30</v>
          </cell>
          <cell r="C20">
            <v>553743602.36000013</v>
          </cell>
          <cell r="D20">
            <v>614348247.0999999</v>
          </cell>
          <cell r="E20">
            <v>1046555654.1499996</v>
          </cell>
          <cell r="F20">
            <v>1576144926.1999998</v>
          </cell>
          <cell r="G20">
            <v>3222689720.9900045</v>
          </cell>
          <cell r="H20">
            <v>5723416813.1799965</v>
          </cell>
        </row>
        <row r="32">
          <cell r="A32" t="str">
            <v>Montant F30 M14</v>
          </cell>
          <cell r="C32">
            <v>123767063.05000019</v>
          </cell>
          <cell r="D32">
            <v>109474195.51000001</v>
          </cell>
          <cell r="E32">
            <v>105988774.42000006</v>
          </cell>
          <cell r="F32">
            <v>91802968.749999985</v>
          </cell>
          <cell r="G32">
            <v>59551996.890000068</v>
          </cell>
          <cell r="H32">
            <v>5457239.2699999986</v>
          </cell>
        </row>
        <row r="35">
          <cell r="A35" t="str">
            <v>Total  culture M14 hors F30</v>
          </cell>
          <cell r="C35">
            <v>1431090987.7900002</v>
          </cell>
          <cell r="D35">
            <v>1371076547.1300001</v>
          </cell>
          <cell r="E35">
            <v>1304353112.9900022</v>
          </cell>
          <cell r="F35">
            <v>1295097765.3899984</v>
          </cell>
          <cell r="G35">
            <v>974131888.91999924</v>
          </cell>
          <cell r="H35">
            <v>349034060.61999995</v>
          </cell>
        </row>
        <row r="40">
          <cell r="A40" t="str">
            <v>Montant F30 M57</v>
          </cell>
          <cell r="C40">
            <v>82203408.820000038</v>
          </cell>
          <cell r="D40">
            <v>83027498.290000021</v>
          </cell>
          <cell r="E40">
            <v>96146171.049999952</v>
          </cell>
          <cell r="F40">
            <v>127754829.08999994</v>
          </cell>
          <cell r="G40">
            <v>194076414.72000012</v>
          </cell>
          <cell r="H40">
            <v>321616105.30000108</v>
          </cell>
        </row>
        <row r="43">
          <cell r="A43" t="str">
            <v>Total  culture M57 hors F30</v>
          </cell>
          <cell r="C43">
            <v>453714145.54000032</v>
          </cell>
          <cell r="D43">
            <v>446969101.50000006</v>
          </cell>
          <cell r="E43">
            <v>524640177.75999999</v>
          </cell>
          <cell r="F43">
            <v>675234186.22999966</v>
          </cell>
          <cell r="G43">
            <v>1276486510.2700002</v>
          </cell>
          <cell r="H43">
            <v>2144176505.1999979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O16"/>
  <sheetViews>
    <sheetView zoomScaleNormal="100" workbookViewId="0">
      <selection activeCell="B2" sqref="B2"/>
    </sheetView>
  </sheetViews>
  <sheetFormatPr baseColWidth="10" defaultColWidth="10.5703125" defaultRowHeight="11.25" x14ac:dyDescent="0.2"/>
  <cols>
    <col min="1" max="1" width="5.42578125" style="14" customWidth="1"/>
    <col min="2" max="16384" width="10.5703125" style="14"/>
  </cols>
  <sheetData>
    <row r="2" spans="2:15" ht="15" x14ac:dyDescent="0.25">
      <c r="B2" s="13" t="s">
        <v>36</v>
      </c>
      <c r="L2" s="21"/>
      <c r="M2" s="21"/>
      <c r="N2" s="21"/>
      <c r="O2" s="21"/>
    </row>
    <row r="3" spans="2:15" ht="15" x14ac:dyDescent="0.25">
      <c r="B3"/>
      <c r="L3" s="21"/>
      <c r="M3" s="21"/>
      <c r="N3" s="21"/>
      <c r="O3" s="21"/>
    </row>
    <row r="4" spans="2:15" ht="16.350000000000001" customHeight="1" x14ac:dyDescent="0.25">
      <c r="B4" t="s">
        <v>50</v>
      </c>
      <c r="L4" s="21"/>
      <c r="M4" s="21"/>
      <c r="N4" s="21"/>
      <c r="O4" s="21"/>
    </row>
    <row r="5" spans="2:15" ht="16.350000000000001" customHeight="1" x14ac:dyDescent="0.25">
      <c r="B5" t="s">
        <v>62</v>
      </c>
      <c r="L5" s="21"/>
      <c r="M5" s="21"/>
      <c r="N5" s="21"/>
      <c r="O5" s="21"/>
    </row>
    <row r="6" spans="2:15" ht="16.350000000000001" customHeight="1" x14ac:dyDescent="0.25">
      <c r="B6" t="s">
        <v>63</v>
      </c>
      <c r="L6" s="21"/>
      <c r="M6" s="21"/>
      <c r="N6" s="21"/>
      <c r="O6" s="21"/>
    </row>
    <row r="7" spans="2:15" ht="16.350000000000001" customHeight="1" x14ac:dyDescent="0.25">
      <c r="B7" t="s">
        <v>96</v>
      </c>
      <c r="L7" s="21"/>
      <c r="M7" s="21"/>
      <c r="N7" s="21"/>
      <c r="O7" s="21"/>
    </row>
    <row r="8" spans="2:15" ht="16.350000000000001" customHeight="1" x14ac:dyDescent="0.25">
      <c r="B8" t="s">
        <v>97</v>
      </c>
      <c r="L8" s="21"/>
      <c r="M8" s="21"/>
      <c r="N8" s="21"/>
      <c r="O8" s="21"/>
    </row>
    <row r="9" spans="2:15" ht="16.350000000000001" customHeight="1" x14ac:dyDescent="0.25">
      <c r="B9" t="s">
        <v>117</v>
      </c>
      <c r="L9" s="21"/>
      <c r="M9" s="21"/>
      <c r="N9" s="21"/>
      <c r="O9" s="21"/>
    </row>
    <row r="10" spans="2:15" ht="16.350000000000001" customHeight="1" x14ac:dyDescent="0.25">
      <c r="B10" t="s">
        <v>41</v>
      </c>
      <c r="L10" s="21"/>
      <c r="M10" s="21"/>
      <c r="N10" s="21"/>
      <c r="O10" s="21"/>
    </row>
    <row r="11" spans="2:15" ht="16.350000000000001" customHeight="1" x14ac:dyDescent="0.25">
      <c r="B11" t="s">
        <v>93</v>
      </c>
      <c r="L11" s="21"/>
      <c r="M11" s="21"/>
      <c r="N11" s="21"/>
      <c r="O11" s="21"/>
    </row>
    <row r="12" spans="2:15" ht="16.350000000000001" customHeight="1" x14ac:dyDescent="0.25">
      <c r="B12" t="s">
        <v>51</v>
      </c>
      <c r="L12" s="21"/>
      <c r="M12" s="21"/>
      <c r="N12" s="21"/>
      <c r="O12" s="21"/>
    </row>
    <row r="13" spans="2:15" ht="16.350000000000001" customHeight="1" x14ac:dyDescent="0.25">
      <c r="B13" t="s">
        <v>94</v>
      </c>
      <c r="C13" s="2"/>
      <c r="D13" s="2"/>
      <c r="E13" s="2"/>
      <c r="F13" s="2"/>
      <c r="G13" s="2"/>
      <c r="H13" s="2"/>
      <c r="I13" s="2"/>
      <c r="J13" s="2"/>
      <c r="K13" s="2"/>
      <c r="L13" s="22"/>
      <c r="M13" s="22"/>
      <c r="N13" s="21"/>
      <c r="O13" s="21"/>
    </row>
    <row r="14" spans="2:15" ht="16.350000000000001" customHeight="1" x14ac:dyDescent="0.25">
      <c r="B14" t="s">
        <v>95</v>
      </c>
      <c r="L14" s="21"/>
      <c r="M14" s="21"/>
      <c r="N14" s="21"/>
      <c r="O14" s="21"/>
    </row>
    <row r="15" spans="2:15" ht="16.350000000000001" customHeight="1" x14ac:dyDescent="0.25">
      <c r="B15" s="132"/>
      <c r="L15" s="21"/>
      <c r="M15" s="21"/>
      <c r="N15" s="21"/>
      <c r="O15" s="21"/>
    </row>
    <row r="16" spans="2:15" ht="12" x14ac:dyDescent="0.2">
      <c r="B16" s="24"/>
      <c r="L16" s="21"/>
      <c r="M16" s="21"/>
      <c r="N16" s="21"/>
      <c r="O16" s="21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890A-01B9-4A63-8634-6555533C05A2}">
  <sheetPr>
    <tabColor rgb="FF00B050"/>
  </sheetPr>
  <dimension ref="B2:N27"/>
  <sheetViews>
    <sheetView showGridLines="0" zoomScale="120" zoomScaleNormal="120" workbookViewId="0">
      <selection activeCell="B4" sqref="B4:N10"/>
    </sheetView>
  </sheetViews>
  <sheetFormatPr baseColWidth="10" defaultColWidth="18.42578125" defaultRowHeight="22.5" customHeight="1" x14ac:dyDescent="0.2"/>
  <cols>
    <col min="1" max="16384" width="18.42578125" style="2"/>
  </cols>
  <sheetData>
    <row r="2" spans="2:14" ht="22.5" customHeight="1" x14ac:dyDescent="0.2">
      <c r="B2" s="313" t="s">
        <v>164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</row>
    <row r="3" spans="2:14" ht="22.5" customHeight="1" x14ac:dyDescent="0.2"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</row>
    <row r="4" spans="2:14" ht="22.5" customHeight="1" x14ac:dyDescent="0.2">
      <c r="B4" s="361"/>
      <c r="C4" s="362">
        <v>2020</v>
      </c>
      <c r="D4" s="362"/>
      <c r="E4" s="362">
        <v>2021</v>
      </c>
      <c r="F4" s="362"/>
      <c r="G4" s="363">
        <v>2022</v>
      </c>
      <c r="H4" s="363"/>
      <c r="I4" s="363">
        <v>2023</v>
      </c>
      <c r="J4" s="363"/>
      <c r="K4" s="364">
        <v>2024</v>
      </c>
      <c r="L4" s="364"/>
      <c r="M4" s="364" t="s">
        <v>44</v>
      </c>
      <c r="N4" s="364"/>
    </row>
    <row r="5" spans="2:14" ht="22.5" customHeight="1" x14ac:dyDescent="0.2">
      <c r="B5" s="361"/>
      <c r="C5" s="365" t="s">
        <v>157</v>
      </c>
      <c r="D5" s="366" t="s">
        <v>4</v>
      </c>
      <c r="E5" s="365" t="s">
        <v>157</v>
      </c>
      <c r="F5" s="366" t="s">
        <v>4</v>
      </c>
      <c r="G5" s="365" t="s">
        <v>157</v>
      </c>
      <c r="H5" s="366" t="s">
        <v>4</v>
      </c>
      <c r="I5" s="365" t="s">
        <v>157</v>
      </c>
      <c r="J5" s="366" t="s">
        <v>4</v>
      </c>
      <c r="K5" s="365" t="s">
        <v>157</v>
      </c>
      <c r="L5" s="367" t="s">
        <v>4</v>
      </c>
      <c r="M5" s="365" t="s">
        <v>157</v>
      </c>
      <c r="N5" s="367" t="s">
        <v>4</v>
      </c>
    </row>
    <row r="6" spans="2:14" ht="22.5" customHeight="1" x14ac:dyDescent="0.2">
      <c r="B6" s="368" t="s">
        <v>0</v>
      </c>
      <c r="C6" s="369">
        <f>C23*100</f>
        <v>-5.6744736853300282</v>
      </c>
      <c r="D6" s="370">
        <f t="shared" ref="D6:N6" si="0">D23*100</f>
        <v>-9.0668659152719151</v>
      </c>
      <c r="E6" s="369">
        <f t="shared" si="0"/>
        <v>-1.5522737544032217</v>
      </c>
      <c r="F6" s="370">
        <f t="shared" si="0"/>
        <v>-1.7364079143086908</v>
      </c>
      <c r="G6" s="369">
        <f t="shared" si="0"/>
        <v>0.10344359258782632</v>
      </c>
      <c r="H6" s="370">
        <f t="shared" si="0"/>
        <v>0.8452693879968054</v>
      </c>
      <c r="I6" s="369">
        <f t="shared" si="0"/>
        <v>-4.348967719837626</v>
      </c>
      <c r="J6" s="370">
        <f t="shared" si="0"/>
        <v>-3.7401136143506708</v>
      </c>
      <c r="K6" s="369">
        <f t="shared" si="0"/>
        <v>-3.7261477108437302</v>
      </c>
      <c r="L6" s="370">
        <f t="shared" si="0"/>
        <v>-1.7942561400975388</v>
      </c>
      <c r="M6" s="369">
        <f t="shared" si="0"/>
        <v>-14.398385428929373</v>
      </c>
      <c r="N6" s="370">
        <f t="shared" si="0"/>
        <v>-14.81707271369933</v>
      </c>
    </row>
    <row r="7" spans="2:14" ht="22.5" customHeight="1" x14ac:dyDescent="0.2">
      <c r="B7" s="371" t="s">
        <v>1</v>
      </c>
      <c r="C7" s="372">
        <f t="shared" ref="C7:N7" si="1">C24*100</f>
        <v>-3.4789673564633805</v>
      </c>
      <c r="D7" s="373">
        <f t="shared" si="1"/>
        <v>-6.00695260695987</v>
      </c>
      <c r="E7" s="372">
        <f t="shared" si="1"/>
        <v>0.47979536530744493</v>
      </c>
      <c r="F7" s="373">
        <f t="shared" si="1"/>
        <v>-0.26090723444978092</v>
      </c>
      <c r="G7" s="372">
        <f t="shared" si="1"/>
        <v>2.5907958302721523</v>
      </c>
      <c r="H7" s="373">
        <f t="shared" si="1"/>
        <v>0.91493592465436979</v>
      </c>
      <c r="I7" s="372">
        <f t="shared" si="1"/>
        <v>2.6941391595000974</v>
      </c>
      <c r="J7" s="373">
        <f t="shared" si="1"/>
        <v>6.8386091238591851</v>
      </c>
      <c r="K7" s="372">
        <f t="shared" si="1"/>
        <v>3.7373734391201507</v>
      </c>
      <c r="L7" s="373">
        <f t="shared" si="1"/>
        <v>5.6343216763534709</v>
      </c>
      <c r="M7" s="372">
        <f t="shared" si="1"/>
        <v>5.9961294412545163</v>
      </c>
      <c r="N7" s="373">
        <f t="shared" si="1"/>
        <v>6.7701532329199621</v>
      </c>
    </row>
    <row r="8" spans="2:14" ht="22.5" customHeight="1" x14ac:dyDescent="0.2">
      <c r="B8" s="371" t="s">
        <v>19</v>
      </c>
      <c r="C8" s="372">
        <f t="shared" ref="C8:N8" si="2">C25*100</f>
        <v>-1.2995174156713252</v>
      </c>
      <c r="D8" s="373">
        <f t="shared" si="2"/>
        <v>-0.7109908330660164</v>
      </c>
      <c r="E8" s="372">
        <f t="shared" si="2"/>
        <v>-7.8953645004568029</v>
      </c>
      <c r="F8" s="373">
        <f t="shared" si="2"/>
        <v>-2.2867676803654424</v>
      </c>
      <c r="G8" s="372">
        <f t="shared" si="2"/>
        <v>9.5775185576404631</v>
      </c>
      <c r="H8" s="373">
        <f t="shared" si="2"/>
        <v>6.3895151642338055</v>
      </c>
      <c r="I8" s="372">
        <f t="shared" si="2"/>
        <v>-2.7640553916912336</v>
      </c>
      <c r="J8" s="373">
        <f t="shared" si="2"/>
        <v>-0.73830632525160311</v>
      </c>
      <c r="K8" s="372">
        <f t="shared" si="2"/>
        <v>-1.03320870677307</v>
      </c>
      <c r="L8" s="373">
        <f t="shared" si="2"/>
        <v>-1.0655159231789502</v>
      </c>
      <c r="M8" s="372">
        <f t="shared" si="2"/>
        <v>-4.1397509450603609</v>
      </c>
      <c r="N8" s="373">
        <f t="shared" si="2"/>
        <v>1.3637714176802485</v>
      </c>
    </row>
    <row r="9" spans="2:14" ht="22.5" customHeight="1" x14ac:dyDescent="0.2">
      <c r="B9" s="374" t="s">
        <v>3</v>
      </c>
      <c r="C9" s="375">
        <f t="shared" ref="C9:N10" si="3">C26*100</f>
        <v>-0.88372655150681378</v>
      </c>
      <c r="D9" s="376">
        <f t="shared" si="3"/>
        <v>4.426565097640256</v>
      </c>
      <c r="E9" s="375">
        <f t="shared" si="3"/>
        <v>-8.1144008518706947</v>
      </c>
      <c r="F9" s="376">
        <f t="shared" si="3"/>
        <v>-7.5946082046868142</v>
      </c>
      <c r="G9" s="375">
        <f t="shared" si="3"/>
        <v>-0.39709590810832474</v>
      </c>
      <c r="H9" s="376">
        <f t="shared" si="3"/>
        <v>-1.9816269447224255</v>
      </c>
      <c r="I9" s="375">
        <f t="shared" si="3"/>
        <v>-4.6863423351561799</v>
      </c>
      <c r="J9" s="376">
        <f t="shared" si="3"/>
        <v>-5.8680022200491511</v>
      </c>
      <c r="K9" s="375">
        <f t="shared" si="3"/>
        <v>0.87000479587544532</v>
      </c>
      <c r="L9" s="376">
        <f t="shared" si="3"/>
        <v>2.8511755495641333</v>
      </c>
      <c r="M9" s="375">
        <f t="shared" si="3"/>
        <v>-12.786925805299942</v>
      </c>
      <c r="N9" s="376">
        <f t="shared" si="3"/>
        <v>-8.4280776809455116</v>
      </c>
    </row>
    <row r="10" spans="2:14" ht="22.5" customHeight="1" x14ac:dyDescent="0.2">
      <c r="B10" s="377" t="s">
        <v>4</v>
      </c>
      <c r="C10" s="378">
        <f t="shared" ref="C10:N10" si="4">C27*100</f>
        <v>-4.3647791146972814</v>
      </c>
      <c r="D10" s="379">
        <f t="shared" si="4"/>
        <v>-6.3666799978218114</v>
      </c>
      <c r="E10" s="378">
        <f t="shared" si="4"/>
        <v>-2.3366829541199508</v>
      </c>
      <c r="F10" s="379">
        <f t="shared" si="4"/>
        <v>-2.0358434464831876</v>
      </c>
      <c r="G10" s="378">
        <f t="shared" si="4"/>
        <v>1.6110160550762309</v>
      </c>
      <c r="H10" s="379">
        <f t="shared" si="4"/>
        <v>1.2800885383926319</v>
      </c>
      <c r="I10" s="378">
        <f t="shared" si="4"/>
        <v>-2.6078795966406054</v>
      </c>
      <c r="J10" s="379">
        <f t="shared" si="4"/>
        <v>-1.3053119610193842</v>
      </c>
      <c r="K10" s="378">
        <f t="shared" si="4"/>
        <v>-1.3192671729549299</v>
      </c>
      <c r="L10" s="380">
        <f t="shared" si="4"/>
        <v>0.37051094384317196</v>
      </c>
      <c r="M10" s="378">
        <f t="shared" si="4"/>
        <v>-8.7891889907233072</v>
      </c>
      <c r="N10" s="379">
        <f t="shared" si="4"/>
        <v>-7.9716549318028296</v>
      </c>
    </row>
    <row r="11" spans="2:14" ht="22.5" customHeight="1" x14ac:dyDescent="0.25"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</row>
    <row r="12" spans="2:14" ht="22.5" customHeight="1" x14ac:dyDescent="0.25">
      <c r="B12" s="307" t="s">
        <v>163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271"/>
      <c r="N12" s="271"/>
    </row>
    <row r="13" spans="2:14" ht="22.5" customHeight="1" x14ac:dyDescent="0.25">
      <c r="B13" s="234" t="s">
        <v>162</v>
      </c>
      <c r="C13" s="235"/>
      <c r="D13" s="235"/>
      <c r="E13" s="235"/>
      <c r="F13" s="235"/>
      <c r="G13" s="235"/>
      <c r="H13" s="235"/>
      <c r="I13" s="235"/>
      <c r="J13" s="235"/>
      <c r="K13" s="259"/>
      <c r="L13" s="259"/>
      <c r="M13" s="235"/>
      <c r="N13" s="235"/>
    </row>
    <row r="21" spans="2:14" ht="22.5" customHeight="1" x14ac:dyDescent="0.2">
      <c r="B21" s="309"/>
      <c r="C21" s="311">
        <v>2020</v>
      </c>
      <c r="D21" s="311"/>
      <c r="E21" s="311">
        <v>2021</v>
      </c>
      <c r="F21" s="311"/>
      <c r="G21" s="312">
        <v>2022</v>
      </c>
      <c r="H21" s="312"/>
      <c r="I21" s="312">
        <v>2023</v>
      </c>
      <c r="J21" s="312"/>
      <c r="K21" s="308">
        <v>2024</v>
      </c>
      <c r="L21" s="308"/>
      <c r="M21" s="308" t="s">
        <v>44</v>
      </c>
      <c r="N21" s="308"/>
    </row>
    <row r="22" spans="2:14" ht="22.5" customHeight="1" x14ac:dyDescent="0.2">
      <c r="B22" s="310"/>
      <c r="C22" s="58" t="s">
        <v>23</v>
      </c>
      <c r="D22" s="58" t="s">
        <v>4</v>
      </c>
      <c r="E22" s="58" t="s">
        <v>23</v>
      </c>
      <c r="F22" s="58" t="s">
        <v>4</v>
      </c>
      <c r="G22" s="58" t="s">
        <v>23</v>
      </c>
      <c r="H22" s="58" t="s">
        <v>4</v>
      </c>
      <c r="I22" s="58" t="s">
        <v>23</v>
      </c>
      <c r="J22" s="58" t="s">
        <v>4</v>
      </c>
      <c r="K22" s="116" t="s">
        <v>23</v>
      </c>
      <c r="L22" s="116" t="s">
        <v>4</v>
      </c>
      <c r="M22" s="116" t="s">
        <v>23</v>
      </c>
      <c r="N22" s="116" t="s">
        <v>4</v>
      </c>
    </row>
    <row r="23" spans="2:14" ht="22.5" customHeight="1" x14ac:dyDescent="0.2">
      <c r="B23" s="61" t="s">
        <v>0</v>
      </c>
      <c r="C23" s="59">
        <v>-5.6744736853300282E-2</v>
      </c>
      <c r="D23" s="60">
        <v>-9.0668659152719155E-2</v>
      </c>
      <c r="E23" s="59">
        <v>-1.5522737544032217E-2</v>
      </c>
      <c r="F23" s="60">
        <v>-1.7364079143086908E-2</v>
      </c>
      <c r="G23" s="59">
        <v>1.0344359258782632E-3</v>
      </c>
      <c r="H23" s="60">
        <v>8.452693879968054E-3</v>
      </c>
      <c r="I23" s="59">
        <v>-4.3489677198376264E-2</v>
      </c>
      <c r="J23" s="60">
        <v>-3.7401136143506708E-2</v>
      </c>
      <c r="K23" s="117">
        <v>-3.7261477108437302E-2</v>
      </c>
      <c r="L23" s="117">
        <v>-1.7942561400975388E-2</v>
      </c>
      <c r="M23" s="118">
        <v>-0.14398385428929372</v>
      </c>
      <c r="N23" s="119">
        <v>-0.14817072713699331</v>
      </c>
    </row>
    <row r="24" spans="2:14" ht="22.5" customHeight="1" x14ac:dyDescent="0.2">
      <c r="B24" s="61" t="s">
        <v>1</v>
      </c>
      <c r="C24" s="59">
        <v>-3.4789673564633805E-2</v>
      </c>
      <c r="D24" s="60">
        <v>-6.00695260695987E-2</v>
      </c>
      <c r="E24" s="59">
        <v>4.7979536530744493E-3</v>
      </c>
      <c r="F24" s="60">
        <v>-2.6090723444978092E-3</v>
      </c>
      <c r="G24" s="59">
        <v>2.5907958302721523E-2</v>
      </c>
      <c r="H24" s="60">
        <v>9.1493592465436979E-3</v>
      </c>
      <c r="I24" s="59">
        <v>2.6941391595000974E-2</v>
      </c>
      <c r="J24" s="60">
        <v>6.8386091238591851E-2</v>
      </c>
      <c r="K24" s="117">
        <v>3.7373734391201507E-2</v>
      </c>
      <c r="L24" s="117">
        <v>5.6343216763534709E-2</v>
      </c>
      <c r="M24" s="118">
        <v>5.9961294412545163E-2</v>
      </c>
      <c r="N24" s="119">
        <v>6.7701532329199621E-2</v>
      </c>
    </row>
    <row r="25" spans="2:14" ht="22.5" customHeight="1" x14ac:dyDescent="0.2">
      <c r="B25" s="61" t="s">
        <v>19</v>
      </c>
      <c r="C25" s="59">
        <v>-1.2995174156713252E-2</v>
      </c>
      <c r="D25" s="60">
        <v>-7.109908330660164E-3</v>
      </c>
      <c r="E25" s="59">
        <v>-7.8953645004568029E-2</v>
      </c>
      <c r="F25" s="60">
        <v>-2.2867676803654424E-2</v>
      </c>
      <c r="G25" s="59">
        <v>9.5775185576404631E-2</v>
      </c>
      <c r="H25" s="60">
        <v>6.3895151642338055E-2</v>
      </c>
      <c r="I25" s="59">
        <v>-2.7640553916912336E-2</v>
      </c>
      <c r="J25" s="60">
        <v>-7.3830632525160311E-3</v>
      </c>
      <c r="K25" s="117">
        <v>-1.03320870677307E-2</v>
      </c>
      <c r="L25" s="117">
        <v>-1.0655159231789502E-2</v>
      </c>
      <c r="M25" s="118">
        <v>-4.1397509450603609E-2</v>
      </c>
      <c r="N25" s="119">
        <v>1.3637714176802485E-2</v>
      </c>
    </row>
    <row r="26" spans="2:14" ht="22.5" customHeight="1" x14ac:dyDescent="0.2">
      <c r="B26" s="61" t="s">
        <v>3</v>
      </c>
      <c r="C26" s="59">
        <v>-8.8372655150681378E-3</v>
      </c>
      <c r="D26" s="60">
        <v>4.426565097640256E-2</v>
      </c>
      <c r="E26" s="59">
        <v>-8.1144008518706956E-2</v>
      </c>
      <c r="F26" s="60">
        <v>-7.5946082046868146E-2</v>
      </c>
      <c r="G26" s="59">
        <v>-3.9709590810832474E-3</v>
      </c>
      <c r="H26" s="60">
        <v>-1.9816269447224255E-2</v>
      </c>
      <c r="I26" s="59">
        <v>-4.6863423351561795E-2</v>
      </c>
      <c r="J26" s="60">
        <v>-5.8680022200491511E-2</v>
      </c>
      <c r="K26" s="117">
        <v>8.7000479587544532E-3</v>
      </c>
      <c r="L26" s="117">
        <v>2.8511755495641333E-2</v>
      </c>
      <c r="M26" s="118">
        <v>-0.12786925805299942</v>
      </c>
      <c r="N26" s="119">
        <v>-8.4280776809455116E-2</v>
      </c>
    </row>
    <row r="27" spans="2:14" ht="22.5" customHeight="1" x14ac:dyDescent="0.2">
      <c r="B27" s="61" t="s">
        <v>4</v>
      </c>
      <c r="C27" s="77">
        <v>-4.3647791146972814E-2</v>
      </c>
      <c r="D27" s="78">
        <v>-6.3666799978218114E-2</v>
      </c>
      <c r="E27" s="77">
        <v>-2.3366829541199508E-2</v>
      </c>
      <c r="F27" s="78">
        <v>-2.0358434464831876E-2</v>
      </c>
      <c r="G27" s="77">
        <v>1.6110160550762309E-2</v>
      </c>
      <c r="H27" s="78">
        <v>1.2800885383926319E-2</v>
      </c>
      <c r="I27" s="77">
        <v>-2.6078795966406054E-2</v>
      </c>
      <c r="J27" s="78">
        <v>-1.3053119610193842E-2</v>
      </c>
      <c r="K27" s="120">
        <v>-1.3192671729549299E-2</v>
      </c>
      <c r="L27" s="121">
        <v>3.7051094384317196E-3</v>
      </c>
      <c r="M27" s="122">
        <v>-8.7891889907233067E-2</v>
      </c>
      <c r="N27" s="123">
        <v>-7.9716549318028296E-2</v>
      </c>
    </row>
  </sheetData>
  <mergeCells count="16">
    <mergeCell ref="B2:N3"/>
    <mergeCell ref="K4:L4"/>
    <mergeCell ref="M4:N4"/>
    <mergeCell ref="B4:B5"/>
    <mergeCell ref="C4:D4"/>
    <mergeCell ref="E4:F4"/>
    <mergeCell ref="G4:H4"/>
    <mergeCell ref="I4:J4"/>
    <mergeCell ref="B12:N12"/>
    <mergeCell ref="K21:L21"/>
    <mergeCell ref="M21:N21"/>
    <mergeCell ref="B21:B22"/>
    <mergeCell ref="C21:D21"/>
    <mergeCell ref="E21:F21"/>
    <mergeCell ref="G21:H21"/>
    <mergeCell ref="I21:J21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42E5-BEF8-4362-B7B1-ABA6E81087E8}">
  <sheetPr>
    <tabColor rgb="FF00B050"/>
  </sheetPr>
  <dimension ref="B2:L62"/>
  <sheetViews>
    <sheetView showGridLines="0" topLeftCell="A4" zoomScaleNormal="100" workbookViewId="0">
      <selection activeCell="B62" sqref="B62:I62"/>
    </sheetView>
  </sheetViews>
  <sheetFormatPr baseColWidth="10" defaultColWidth="11.42578125" defaultRowHeight="11.25" x14ac:dyDescent="0.2"/>
  <cols>
    <col min="1" max="1" width="5.140625" style="2" customWidth="1"/>
    <col min="2" max="2" width="14.5703125" style="2" bestFit="1" customWidth="1"/>
    <col min="3" max="4" width="14.42578125" style="2" bestFit="1" customWidth="1"/>
    <col min="5" max="16384" width="11.42578125" style="2"/>
  </cols>
  <sheetData>
    <row r="2" spans="2:11" x14ac:dyDescent="0.2">
      <c r="B2" s="1" t="s">
        <v>37</v>
      </c>
    </row>
    <row r="3" spans="2:11" x14ac:dyDescent="0.2">
      <c r="B3" s="2" t="s">
        <v>46</v>
      </c>
    </row>
    <row r="5" spans="2:11" x14ac:dyDescent="0.2">
      <c r="B5" s="1"/>
      <c r="D5" s="27" t="s">
        <v>34</v>
      </c>
      <c r="E5" s="15"/>
      <c r="F5" s="37" t="s">
        <v>47</v>
      </c>
      <c r="H5" s="7"/>
    </row>
    <row r="6" spans="2:11" x14ac:dyDescent="0.2">
      <c r="B6" s="31"/>
      <c r="C6" s="32"/>
      <c r="D6" s="38" t="s">
        <v>45</v>
      </c>
      <c r="E6" s="39">
        <v>2023</v>
      </c>
      <c r="F6" s="39">
        <v>2024</v>
      </c>
      <c r="H6" s="1"/>
      <c r="I6" s="1"/>
      <c r="K6" s="126"/>
    </row>
    <row r="7" spans="2:11" x14ac:dyDescent="0.2">
      <c r="B7" s="318" t="s">
        <v>26</v>
      </c>
      <c r="C7" s="23" t="s">
        <v>23</v>
      </c>
      <c r="D7" s="35">
        <f t="shared" ref="D7:D21" si="0">F7/E7-1</f>
        <v>-3.7261477108437302E-2</v>
      </c>
      <c r="E7" s="12">
        <v>4484.3213929710564</v>
      </c>
      <c r="F7" s="12">
        <v>4317.2289540399897</v>
      </c>
      <c r="H7" s="12"/>
      <c r="I7" s="12"/>
    </row>
    <row r="8" spans="2:11" x14ac:dyDescent="0.2">
      <c r="B8" s="319"/>
      <c r="C8" s="23" t="s">
        <v>25</v>
      </c>
      <c r="D8" s="35">
        <f t="shared" si="0"/>
        <v>5.8962169291983058E-2</v>
      </c>
      <c r="E8" s="12">
        <v>1126.4876193618629</v>
      </c>
      <c r="F8" s="12">
        <v>1192.90777308</v>
      </c>
      <c r="H8" s="12"/>
      <c r="I8" s="12"/>
    </row>
    <row r="9" spans="2:11" x14ac:dyDescent="0.2">
      <c r="B9" s="320"/>
      <c r="C9" s="27" t="s">
        <v>4</v>
      </c>
      <c r="D9" s="36">
        <f t="shared" si="0"/>
        <v>-1.7942561400975388E-2</v>
      </c>
      <c r="E9" s="34">
        <v>5610.8090123329193</v>
      </c>
      <c r="F9" s="34">
        <v>5510.1367271199897</v>
      </c>
      <c r="H9" s="33"/>
      <c r="I9" s="33"/>
    </row>
    <row r="10" spans="2:11" x14ac:dyDescent="0.2">
      <c r="B10" s="315" t="s">
        <v>27</v>
      </c>
      <c r="C10" s="54" t="s">
        <v>23</v>
      </c>
      <c r="D10" s="35">
        <f t="shared" si="0"/>
        <v>3.7373734391201507E-2</v>
      </c>
      <c r="E10" s="12">
        <v>1843.6725404778283</v>
      </c>
      <c r="F10" s="12">
        <v>1912.5774683099985</v>
      </c>
      <c r="H10" s="12"/>
      <c r="I10" s="12"/>
    </row>
    <row r="11" spans="2:11" x14ac:dyDescent="0.2">
      <c r="B11" s="316"/>
      <c r="C11" s="23" t="s">
        <v>25</v>
      </c>
      <c r="D11" s="35">
        <f t="shared" si="0"/>
        <v>0.13736402465530317</v>
      </c>
      <c r="E11" s="12">
        <v>431.66088646842161</v>
      </c>
      <c r="F11" s="12">
        <v>490.95556311999991</v>
      </c>
      <c r="H11" s="12"/>
      <c r="I11" s="12"/>
    </row>
    <row r="12" spans="2:11" x14ac:dyDescent="0.2">
      <c r="B12" s="317"/>
      <c r="C12" s="3" t="s">
        <v>4</v>
      </c>
      <c r="D12" s="36">
        <f t="shared" si="0"/>
        <v>5.6343216763534709E-2</v>
      </c>
      <c r="E12" s="34">
        <v>2275.3334269462498</v>
      </c>
      <c r="F12" s="34">
        <v>2403.5330314299986</v>
      </c>
      <c r="H12" s="33"/>
      <c r="I12" s="33"/>
    </row>
    <row r="13" spans="2:11" x14ac:dyDescent="0.2">
      <c r="B13" s="321" t="s">
        <v>19</v>
      </c>
      <c r="C13" s="23" t="s">
        <v>23</v>
      </c>
      <c r="D13" s="35">
        <f t="shared" si="0"/>
        <v>-1.03320870677307E-2</v>
      </c>
      <c r="E13" s="12">
        <v>872.74995850622417</v>
      </c>
      <c r="F13" s="12">
        <v>863.73262994657955</v>
      </c>
      <c r="H13" s="12"/>
      <c r="I13" s="12"/>
    </row>
    <row r="14" spans="2:11" x14ac:dyDescent="0.2">
      <c r="B14" s="322"/>
      <c r="C14" s="23" t="s">
        <v>25</v>
      </c>
      <c r="D14" s="35">
        <f t="shared" si="0"/>
        <v>-1.1378467777570012E-2</v>
      </c>
      <c r="E14" s="12">
        <v>389.82149377593362</v>
      </c>
      <c r="F14" s="12">
        <v>385.38592246999997</v>
      </c>
      <c r="H14" s="12"/>
      <c r="I14" s="12"/>
    </row>
    <row r="15" spans="2:11" x14ac:dyDescent="0.2">
      <c r="B15" s="323"/>
      <c r="C15" s="27" t="s">
        <v>4</v>
      </c>
      <c r="D15" s="36">
        <f t="shared" si="0"/>
        <v>-1.0655159231789613E-2</v>
      </c>
      <c r="E15" s="34">
        <v>1262.5714522821577</v>
      </c>
      <c r="F15" s="34">
        <v>1249.1185524165794</v>
      </c>
      <c r="H15" s="33"/>
      <c r="I15" s="33"/>
    </row>
    <row r="16" spans="2:11" x14ac:dyDescent="0.2">
      <c r="B16" s="321" t="s">
        <v>3</v>
      </c>
      <c r="C16" s="54" t="s">
        <v>23</v>
      </c>
      <c r="D16" s="35">
        <f t="shared" si="0"/>
        <v>8.7000479587544532E-3</v>
      </c>
      <c r="E16" s="12">
        <v>557.61867219917019</v>
      </c>
      <c r="F16" s="12">
        <v>562.46998138999993</v>
      </c>
      <c r="H16" s="12"/>
      <c r="I16" s="12"/>
    </row>
    <row r="17" spans="2:12" x14ac:dyDescent="0.2">
      <c r="B17" s="322"/>
      <c r="C17" s="23" t="s">
        <v>25</v>
      </c>
      <c r="D17" s="35">
        <f t="shared" si="0"/>
        <v>7.4263368239722682E-2</v>
      </c>
      <c r="E17" s="12">
        <v>241.46423236514525</v>
      </c>
      <c r="F17" s="12">
        <v>259.39617957000002</v>
      </c>
      <c r="H17" s="12"/>
      <c r="I17" s="12"/>
    </row>
    <row r="18" spans="2:12" x14ac:dyDescent="0.2">
      <c r="B18" s="323"/>
      <c r="C18" s="3" t="s">
        <v>4</v>
      </c>
      <c r="D18" s="36">
        <f t="shared" si="0"/>
        <v>2.8511755495641111E-2</v>
      </c>
      <c r="E18" s="34">
        <v>799.08290456431541</v>
      </c>
      <c r="F18" s="34">
        <v>821.86616095999989</v>
      </c>
      <c r="H18" s="33"/>
      <c r="I18" s="33"/>
    </row>
    <row r="19" spans="2:12" x14ac:dyDescent="0.2">
      <c r="B19" s="324" t="s">
        <v>4</v>
      </c>
      <c r="C19" s="23" t="s">
        <v>23</v>
      </c>
      <c r="D19" s="35">
        <f t="shared" si="0"/>
        <v>-1.3192671729549299E-2</v>
      </c>
      <c r="E19" s="12">
        <v>7758.3625641542794</v>
      </c>
      <c r="F19" s="12">
        <v>7656.0090336865678</v>
      </c>
      <c r="H19" s="12"/>
      <c r="I19" s="12"/>
    </row>
    <row r="20" spans="2:12" x14ac:dyDescent="0.2">
      <c r="B20" s="325"/>
      <c r="C20" s="23" t="s">
        <v>25</v>
      </c>
      <c r="D20" s="35">
        <f t="shared" si="0"/>
        <v>6.358318703334187E-2</v>
      </c>
      <c r="E20" s="12">
        <v>2189.4342319713633</v>
      </c>
      <c r="F20" s="12">
        <v>2328.6454382399997</v>
      </c>
      <c r="H20" s="12"/>
      <c r="I20" s="12"/>
    </row>
    <row r="21" spans="2:12" x14ac:dyDescent="0.2">
      <c r="B21" s="325"/>
      <c r="C21" s="27" t="s">
        <v>4</v>
      </c>
      <c r="D21" s="125">
        <f t="shared" si="0"/>
        <v>3.7051094384314975E-3</v>
      </c>
      <c r="E21" s="33">
        <v>9947.7967961256436</v>
      </c>
      <c r="F21" s="33">
        <v>9984.6544719265676</v>
      </c>
      <c r="H21" s="33"/>
      <c r="I21" s="33"/>
    </row>
    <row r="23" spans="2:12" x14ac:dyDescent="0.2">
      <c r="B23" s="281" t="s">
        <v>17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</row>
    <row r="24" spans="2:12" x14ac:dyDescent="0.2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2:12" x14ac:dyDescent="0.2">
      <c r="B25" s="272" t="s">
        <v>30</v>
      </c>
      <c r="C25" s="272"/>
      <c r="D25" s="272"/>
      <c r="E25" s="272"/>
      <c r="F25" s="272"/>
      <c r="G25" s="272"/>
      <c r="H25" s="272"/>
      <c r="I25" s="272"/>
      <c r="J25" s="272"/>
      <c r="K25" s="272"/>
      <c r="L25" s="272"/>
    </row>
    <row r="27" spans="2:12" x14ac:dyDescent="0.2">
      <c r="B27" s="297" t="s">
        <v>48</v>
      </c>
      <c r="C27" s="297"/>
      <c r="D27" s="297"/>
      <c r="E27" s="297"/>
      <c r="F27" s="297"/>
      <c r="G27" s="297"/>
      <c r="H27" s="297"/>
      <c r="I27" s="297"/>
    </row>
    <row r="58" spans="2:12" ht="22.35" customHeight="1" x14ac:dyDescent="0.2">
      <c r="B58" s="281" t="s">
        <v>17</v>
      </c>
      <c r="C58" s="281"/>
      <c r="D58" s="281"/>
      <c r="E58" s="281"/>
      <c r="F58" s="281"/>
      <c r="G58" s="281"/>
      <c r="H58" s="281"/>
      <c r="I58" s="281"/>
      <c r="J58" s="281"/>
      <c r="K58" s="281"/>
      <c r="L58" s="281"/>
    </row>
    <row r="59" spans="2:12" ht="4.7" customHeight="1" x14ac:dyDescent="0.2"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</row>
    <row r="60" spans="2:12" x14ac:dyDescent="0.2">
      <c r="B60" s="272" t="s">
        <v>30</v>
      </c>
      <c r="C60" s="272"/>
      <c r="D60" s="272"/>
      <c r="E60" s="272"/>
      <c r="F60" s="272"/>
      <c r="G60" s="272"/>
      <c r="H60" s="272"/>
      <c r="I60" s="272"/>
      <c r="J60" s="272"/>
      <c r="K60" s="272"/>
      <c r="L60" s="272"/>
    </row>
    <row r="61" spans="2:12" ht="4.7" customHeight="1" x14ac:dyDescent="0.2"/>
    <row r="62" spans="2:12" x14ac:dyDescent="0.2">
      <c r="B62" s="297" t="s">
        <v>48</v>
      </c>
      <c r="C62" s="297"/>
      <c r="D62" s="297"/>
      <c r="E62" s="297"/>
      <c r="F62" s="297"/>
      <c r="G62" s="297"/>
      <c r="H62" s="298"/>
      <c r="I62" s="299"/>
    </row>
  </sheetData>
  <mergeCells count="11">
    <mergeCell ref="B10:B12"/>
    <mergeCell ref="B7:B9"/>
    <mergeCell ref="B62:I62"/>
    <mergeCell ref="B13:B15"/>
    <mergeCell ref="B16:B18"/>
    <mergeCell ref="B19:B21"/>
    <mergeCell ref="B58:L58"/>
    <mergeCell ref="B60:L60"/>
    <mergeCell ref="B27:I27"/>
    <mergeCell ref="B25:L25"/>
    <mergeCell ref="B23:L23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425C-EB2E-4DF6-8762-1CD32B4A050E}">
  <sheetPr>
    <tabColor rgb="FF00B050"/>
  </sheetPr>
  <dimension ref="A1:P27"/>
  <sheetViews>
    <sheetView topLeftCell="E1" zoomScale="90" zoomScaleNormal="90" workbookViewId="0">
      <selection activeCell="U33" sqref="U33"/>
    </sheetView>
  </sheetViews>
  <sheetFormatPr baseColWidth="10" defaultRowHeight="15" x14ac:dyDescent="0.25"/>
  <cols>
    <col min="1" max="1" width="5.42578125" customWidth="1"/>
    <col min="2" max="2" width="26" bestFit="1" customWidth="1"/>
    <col min="3" max="3" width="11.42578125" customWidth="1"/>
    <col min="4" max="4" width="9.5703125" customWidth="1"/>
    <col min="5" max="5" width="14.42578125" bestFit="1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B2" s="4" t="s">
        <v>35</v>
      </c>
      <c r="C2" s="14"/>
      <c r="D2" s="14"/>
    </row>
    <row r="3" spans="1:15" x14ac:dyDescent="0.25">
      <c r="B3" s="14" t="s">
        <v>24</v>
      </c>
      <c r="C3" s="14"/>
      <c r="D3" s="14"/>
    </row>
    <row r="4" spans="1:15" x14ac:dyDescent="0.25">
      <c r="B4" s="4" t="s">
        <v>49</v>
      </c>
      <c r="C4" s="14"/>
      <c r="D4" s="14"/>
    </row>
    <row r="5" spans="1:15" x14ac:dyDescent="0.25">
      <c r="B5" s="14"/>
      <c r="C5" s="14"/>
      <c r="D5" s="76" t="s">
        <v>45</v>
      </c>
    </row>
    <row r="6" spans="1:15" x14ac:dyDescent="0.25">
      <c r="B6" s="326" t="s">
        <v>28</v>
      </c>
      <c r="C6" s="4" t="s">
        <v>31</v>
      </c>
      <c r="D6" s="5">
        <v>2.9097813651818294E-2</v>
      </c>
    </row>
    <row r="7" spans="1:15" x14ac:dyDescent="0.25">
      <c r="B7" s="326"/>
      <c r="C7" s="14" t="s">
        <v>29</v>
      </c>
      <c r="D7" s="74">
        <v>-1.7942561400975388E-2</v>
      </c>
    </row>
    <row r="8" spans="1:15" x14ac:dyDescent="0.25">
      <c r="B8" s="326" t="s">
        <v>27</v>
      </c>
      <c r="C8" s="4" t="s">
        <v>31</v>
      </c>
      <c r="D8" s="5">
        <v>4.52473072060533E-2</v>
      </c>
    </row>
    <row r="9" spans="1:15" x14ac:dyDescent="0.25">
      <c r="B9" s="326"/>
      <c r="C9" s="14" t="s">
        <v>29</v>
      </c>
      <c r="D9" s="75">
        <v>5.6343216763534709E-2</v>
      </c>
    </row>
    <row r="10" spans="1:15" x14ac:dyDescent="0.25">
      <c r="B10" s="327" t="s">
        <v>19</v>
      </c>
      <c r="C10" s="4" t="s">
        <v>31</v>
      </c>
      <c r="D10" s="6">
        <v>4.322814867844027E-3</v>
      </c>
    </row>
    <row r="11" spans="1:15" x14ac:dyDescent="0.25">
      <c r="B11" s="327"/>
      <c r="C11" s="14" t="s">
        <v>29</v>
      </c>
      <c r="D11" s="75">
        <v>-1.0655159231789613E-2</v>
      </c>
    </row>
    <row r="12" spans="1:15" x14ac:dyDescent="0.25">
      <c r="B12" s="327" t="s">
        <v>3</v>
      </c>
      <c r="C12" s="4" t="s">
        <v>31</v>
      </c>
      <c r="D12" s="6">
        <v>1.5855256026040987E-2</v>
      </c>
    </row>
    <row r="13" spans="1:15" x14ac:dyDescent="0.25">
      <c r="B13" s="327"/>
      <c r="C13" s="14" t="s">
        <v>29</v>
      </c>
      <c r="D13" s="75">
        <v>2.8511755495641111E-2</v>
      </c>
    </row>
    <row r="14" spans="1:15" x14ac:dyDescent="0.25">
      <c r="B14" s="327" t="s">
        <v>4</v>
      </c>
      <c r="C14" s="4" t="s">
        <v>31</v>
      </c>
      <c r="D14" s="6">
        <v>2.1850081145550426E-2</v>
      </c>
    </row>
    <row r="15" spans="1:15" x14ac:dyDescent="0.25">
      <c r="B15" s="327"/>
      <c r="C15" s="14" t="s">
        <v>29</v>
      </c>
      <c r="D15" s="75">
        <v>3.7051094384314975E-3</v>
      </c>
    </row>
    <row r="25" spans="6:16" ht="29.45" customHeight="1" x14ac:dyDescent="0.25">
      <c r="F25" s="281" t="s">
        <v>17</v>
      </c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6:16" x14ac:dyDescent="0.25">
      <c r="F26" s="272" t="s">
        <v>30</v>
      </c>
      <c r="G26" s="272"/>
      <c r="H26" s="272"/>
      <c r="I26" s="272"/>
      <c r="J26" s="272"/>
      <c r="K26" s="272"/>
      <c r="L26" s="272"/>
      <c r="M26" s="272"/>
      <c r="N26" s="272"/>
      <c r="O26" s="272"/>
      <c r="P26" s="272"/>
    </row>
    <row r="27" spans="6:16" x14ac:dyDescent="0.25">
      <c r="F27" s="24" t="s">
        <v>48</v>
      </c>
      <c r="G27" s="53"/>
      <c r="H27" s="53"/>
      <c r="I27" s="53"/>
      <c r="J27" s="53"/>
      <c r="K27" s="53"/>
      <c r="L27" s="52"/>
      <c r="M27" s="2"/>
      <c r="N27" s="50"/>
      <c r="O27" s="50"/>
      <c r="P27" s="50"/>
    </row>
  </sheetData>
  <mergeCells count="7">
    <mergeCell ref="F25:P25"/>
    <mergeCell ref="F26:P26"/>
    <mergeCell ref="B6:B7"/>
    <mergeCell ref="B8:B9"/>
    <mergeCell ref="B10:B11"/>
    <mergeCell ref="B12:B13"/>
    <mergeCell ref="B14:B15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O19"/>
  <sheetViews>
    <sheetView showGridLines="0" zoomScale="99" zoomScaleNormal="99" workbookViewId="0">
      <selection activeCell="B4" sqref="B4:H14"/>
    </sheetView>
  </sheetViews>
  <sheetFormatPr baseColWidth="10" defaultColWidth="31.140625" defaultRowHeight="19.5" customHeight="1" x14ac:dyDescent="0.2"/>
  <cols>
    <col min="1" max="16384" width="31.140625" style="2"/>
  </cols>
  <sheetData>
    <row r="2" spans="2:15" ht="19.5" customHeight="1" x14ac:dyDescent="0.35">
      <c r="B2" s="270" t="s">
        <v>159</v>
      </c>
      <c r="C2" s="270"/>
      <c r="D2" s="270"/>
      <c r="E2" s="270"/>
      <c r="F2" s="270"/>
      <c r="G2" s="271"/>
      <c r="H2" s="271"/>
    </row>
    <row r="3" spans="2:15" ht="19.5" customHeight="1" x14ac:dyDescent="0.2">
      <c r="B3" s="228"/>
      <c r="C3" s="25"/>
      <c r="D3" s="25"/>
      <c r="E3" s="229"/>
      <c r="F3" s="25"/>
      <c r="G3" s="25"/>
      <c r="H3" s="230"/>
    </row>
    <row r="4" spans="2:15" ht="19.5" customHeight="1" x14ac:dyDescent="0.2">
      <c r="B4" s="328"/>
      <c r="C4" s="329" t="s">
        <v>0</v>
      </c>
      <c r="D4" s="330" t="s">
        <v>56</v>
      </c>
      <c r="E4" s="331" t="s">
        <v>38</v>
      </c>
      <c r="F4" s="332" t="s">
        <v>40</v>
      </c>
      <c r="G4" s="332" t="s">
        <v>3</v>
      </c>
      <c r="H4" s="333" t="s">
        <v>4</v>
      </c>
    </row>
    <row r="5" spans="2:15" ht="19.5" customHeight="1" x14ac:dyDescent="0.2">
      <c r="B5" s="334"/>
      <c r="C5" s="329"/>
      <c r="D5" s="335"/>
      <c r="E5" s="336" t="s">
        <v>5</v>
      </c>
      <c r="F5" s="337"/>
      <c r="G5" s="337"/>
      <c r="H5" s="338"/>
      <c r="J5" s="2" t="s">
        <v>116</v>
      </c>
    </row>
    <row r="6" spans="2:15" ht="19.5" customHeight="1" x14ac:dyDescent="0.45">
      <c r="B6" s="339" t="s">
        <v>98</v>
      </c>
      <c r="C6" s="344">
        <f>J6/1000</f>
        <v>5510.1367271199897</v>
      </c>
      <c r="D6" s="344">
        <f t="shared" ref="D6:H8" si="0">K6/1000</f>
        <v>2403.5330314299986</v>
      </c>
      <c r="E6" s="344">
        <f t="shared" si="0"/>
        <v>7913.6697585499878</v>
      </c>
      <c r="F6" s="344">
        <f t="shared" si="0"/>
        <v>1249.1185524165796</v>
      </c>
      <c r="G6" s="344">
        <f t="shared" si="0"/>
        <v>821.86616096</v>
      </c>
      <c r="H6" s="344">
        <f t="shared" si="0"/>
        <v>9984.6544719265676</v>
      </c>
      <c r="J6" s="110">
        <v>5510136.7271199897</v>
      </c>
      <c r="K6" s="110">
        <v>2403533.0314299986</v>
      </c>
      <c r="L6" s="110">
        <v>7913669.7585499883</v>
      </c>
      <c r="M6" s="17">
        <v>1249118.5524165796</v>
      </c>
      <c r="N6" s="17">
        <v>821866.16096000001</v>
      </c>
      <c r="O6" s="17">
        <v>9984654.4719265681</v>
      </c>
    </row>
    <row r="7" spans="2:15" ht="19.5" customHeight="1" x14ac:dyDescent="0.45">
      <c r="B7" s="340" t="s">
        <v>6</v>
      </c>
      <c r="C7" s="345">
        <f t="shared" ref="C7:C8" si="1">J7/1000</f>
        <v>4317.2289540399897</v>
      </c>
      <c r="D7" s="345">
        <f t="shared" si="0"/>
        <v>1912.5774683099985</v>
      </c>
      <c r="E7" s="345">
        <f t="shared" si="0"/>
        <v>6229.8064223499887</v>
      </c>
      <c r="F7" s="345">
        <f t="shared" si="0"/>
        <v>863.73262994657955</v>
      </c>
      <c r="G7" s="345">
        <f t="shared" si="0"/>
        <v>562.46998138999993</v>
      </c>
      <c r="H7" s="345">
        <f t="shared" si="0"/>
        <v>7656.0090336865678</v>
      </c>
      <c r="J7" s="111">
        <v>4317228.95403999</v>
      </c>
      <c r="K7" s="111">
        <v>1912577.4683099985</v>
      </c>
      <c r="L7" s="111">
        <v>6229806.4223499885</v>
      </c>
      <c r="M7" s="18">
        <v>863732.62994657957</v>
      </c>
      <c r="N7" s="19">
        <v>562469.98138999997</v>
      </c>
      <c r="O7" s="19">
        <v>7656009.033686568</v>
      </c>
    </row>
    <row r="8" spans="2:15" ht="19.5" customHeight="1" x14ac:dyDescent="0.45">
      <c r="B8" s="341" t="s">
        <v>7</v>
      </c>
      <c r="C8" s="346">
        <f t="shared" si="1"/>
        <v>1192.90777308</v>
      </c>
      <c r="D8" s="346">
        <f t="shared" si="0"/>
        <v>490.95556311999991</v>
      </c>
      <c r="E8" s="346">
        <f t="shared" si="0"/>
        <v>1683.8633361999998</v>
      </c>
      <c r="F8" s="346">
        <f t="shared" si="0"/>
        <v>385.38592246999997</v>
      </c>
      <c r="G8" s="346">
        <f t="shared" si="0"/>
        <v>259.39617957000002</v>
      </c>
      <c r="H8" s="346">
        <f t="shared" si="0"/>
        <v>2328.6454382400002</v>
      </c>
      <c r="J8" s="112">
        <v>1192907.77308</v>
      </c>
      <c r="K8" s="112">
        <v>490955.56311999989</v>
      </c>
      <c r="L8" s="112">
        <v>1683863.3361999998</v>
      </c>
      <c r="M8" s="20">
        <v>385385.92246999999</v>
      </c>
      <c r="N8" s="20">
        <v>259396.17957000001</v>
      </c>
      <c r="O8" s="20">
        <v>2328645.43824</v>
      </c>
    </row>
    <row r="9" spans="2:15" ht="19.5" customHeight="1" x14ac:dyDescent="0.45">
      <c r="B9" s="342" t="s">
        <v>8</v>
      </c>
      <c r="C9" s="347">
        <v>116.32333333108129</v>
      </c>
      <c r="D9" s="344">
        <v>37.483533927863213</v>
      </c>
      <c r="E9" s="348">
        <v>123.4151164180299</v>
      </c>
      <c r="F9" s="349">
        <v>19.056207294047915</v>
      </c>
      <c r="G9" s="350">
        <v>12.037350467000762</v>
      </c>
      <c r="H9" s="349">
        <v>145.53698449302706</v>
      </c>
    </row>
    <row r="10" spans="2:15" ht="19.5" customHeight="1" x14ac:dyDescent="0.45">
      <c r="B10" s="340" t="s">
        <v>6</v>
      </c>
      <c r="C10" s="351">
        <v>91.140109140245187</v>
      </c>
      <c r="D10" s="345">
        <v>29.826992800016569</v>
      </c>
      <c r="E10" s="352">
        <v>97.154962025732814</v>
      </c>
      <c r="F10" s="353">
        <v>13.176866207816907</v>
      </c>
      <c r="G10" s="353">
        <v>8.2381397541057204</v>
      </c>
      <c r="H10" s="353">
        <v>111.59449444614809</v>
      </c>
    </row>
    <row r="11" spans="2:15" ht="19.5" customHeight="1" x14ac:dyDescent="0.45">
      <c r="B11" s="341" t="s">
        <v>7</v>
      </c>
      <c r="C11" s="351">
        <v>25.183224190836125</v>
      </c>
      <c r="D11" s="346">
        <v>7.6565411278466451</v>
      </c>
      <c r="E11" s="352">
        <v>26.2601543922971</v>
      </c>
      <c r="F11" s="354">
        <v>5.8793410862310092</v>
      </c>
      <c r="G11" s="353">
        <v>3.7992107128950421</v>
      </c>
      <c r="H11" s="353">
        <v>33.942490046878966</v>
      </c>
    </row>
    <row r="12" spans="2:15" ht="19.5" customHeight="1" x14ac:dyDescent="0.45">
      <c r="B12" s="343" t="s">
        <v>9</v>
      </c>
      <c r="C12" s="355">
        <v>6.2571927797817534E-2</v>
      </c>
      <c r="D12" s="355">
        <v>5.5207074785023479E-2</v>
      </c>
      <c r="E12" s="355">
        <v>6.0135398096248675E-2</v>
      </c>
      <c r="F12" s="356">
        <v>1.6020282882234269E-2</v>
      </c>
      <c r="G12" s="356">
        <v>2.0726695466615628E-2</v>
      </c>
      <c r="H12" s="356">
        <v>4.0063433515904932E-2</v>
      </c>
    </row>
    <row r="13" spans="2:15" ht="19.5" customHeight="1" x14ac:dyDescent="0.45">
      <c r="B13" s="340" t="s">
        <v>6</v>
      </c>
      <c r="C13" s="357">
        <v>6.4455481808505188E-2</v>
      </c>
      <c r="D13" s="357">
        <v>6.1730765142450725E-2</v>
      </c>
      <c r="E13" s="357">
        <v>6.3593737309483825E-2</v>
      </c>
      <c r="F13" s="358">
        <v>1.3128150769930081E-2</v>
      </c>
      <c r="G13" s="358">
        <v>2.2398228286870582E-2</v>
      </c>
      <c r="H13" s="358">
        <v>4.0536459099095049E-2</v>
      </c>
    </row>
    <row r="14" spans="2:15" ht="19.5" customHeight="1" x14ac:dyDescent="0.45">
      <c r="B14" s="341" t="s">
        <v>7</v>
      </c>
      <c r="C14" s="359">
        <v>5.6587321702083943E-2</v>
      </c>
      <c r="D14" s="359">
        <v>3.9107127703461163E-2</v>
      </c>
      <c r="E14" s="359">
        <v>5.0062904611283522E-2</v>
      </c>
      <c r="F14" s="360">
        <v>3.1644359621492188E-2</v>
      </c>
      <c r="G14" s="360">
        <v>1.783982323893778E-2</v>
      </c>
      <c r="H14" s="360">
        <v>3.8583180632333798E-2</v>
      </c>
    </row>
    <row r="16" spans="2:15" ht="19.5" customHeight="1" x14ac:dyDescent="0.2">
      <c r="B16" s="275"/>
      <c r="C16" s="275"/>
      <c r="D16" s="275"/>
      <c r="E16" s="275"/>
      <c r="F16" s="275"/>
      <c r="G16" s="275"/>
      <c r="H16" s="275"/>
    </row>
    <row r="17" spans="2:8" ht="19.5" customHeight="1" x14ac:dyDescent="0.2">
      <c r="B17" s="273" t="s">
        <v>158</v>
      </c>
      <c r="C17" s="273"/>
      <c r="D17" s="273"/>
      <c r="E17" s="273"/>
      <c r="F17" s="273"/>
      <c r="G17" s="273"/>
      <c r="H17" s="274"/>
    </row>
    <row r="18" spans="2:8" ht="19.5" customHeight="1" x14ac:dyDescent="0.2">
      <c r="B18" s="272"/>
      <c r="C18" s="272"/>
      <c r="D18" s="272"/>
      <c r="E18" s="272"/>
      <c r="F18" s="272"/>
      <c r="G18" s="272"/>
      <c r="H18" s="272"/>
    </row>
    <row r="19" spans="2:8" ht="19.5" customHeight="1" x14ac:dyDescent="0.2">
      <c r="B19" s="272"/>
      <c r="C19" s="272"/>
      <c r="D19" s="272"/>
      <c r="E19" s="272"/>
      <c r="F19" s="272"/>
      <c r="G19" s="272"/>
      <c r="H19" s="272"/>
    </row>
  </sheetData>
  <mergeCells count="11">
    <mergeCell ref="B2:H2"/>
    <mergeCell ref="B19:H19"/>
    <mergeCell ref="G4:G5"/>
    <mergeCell ref="H4:H5"/>
    <mergeCell ref="B17:H17"/>
    <mergeCell ref="B16:H16"/>
    <mergeCell ref="B18:H18"/>
    <mergeCell ref="B4:B5"/>
    <mergeCell ref="C4:C5"/>
    <mergeCell ref="D4:D5"/>
    <mergeCell ref="F4:F5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1033-47AB-4913-98E6-4E2D63B2295F}">
  <sheetPr>
    <tabColor rgb="FF00B050"/>
  </sheetPr>
  <dimension ref="B2:L26"/>
  <sheetViews>
    <sheetView tabSelected="1" zoomScale="110" zoomScaleNormal="110" workbookViewId="0">
      <selection activeCell="J19" sqref="J19"/>
    </sheetView>
  </sheetViews>
  <sheetFormatPr baseColWidth="10" defaultColWidth="10.85546875" defaultRowHeight="11.25" x14ac:dyDescent="0.2"/>
  <cols>
    <col min="1" max="1" width="5.5703125" style="2" customWidth="1"/>
    <col min="2" max="8" width="10.85546875" style="2"/>
    <col min="9" max="9" width="11.85546875" style="2" bestFit="1" customWidth="1"/>
    <col min="10" max="10" width="9" style="2" bestFit="1" customWidth="1"/>
    <col min="11" max="11" width="6.140625" style="2" customWidth="1"/>
    <col min="12" max="12" width="14.42578125" style="2" customWidth="1"/>
    <col min="13" max="16384" width="10.85546875" style="2"/>
  </cols>
  <sheetData>
    <row r="2" spans="2:12" s="238" customFormat="1" ht="18" x14ac:dyDescent="0.35">
      <c r="B2" s="236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2:12" x14ac:dyDescent="0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2">
      <c r="B4" s="14"/>
      <c r="C4" s="14"/>
      <c r="D4" s="14"/>
      <c r="E4" s="14"/>
      <c r="F4" s="14"/>
      <c r="G4" s="14"/>
      <c r="H4" s="14"/>
      <c r="I4" s="49"/>
      <c r="J4" s="49"/>
      <c r="K4" s="49"/>
      <c r="L4" s="62" t="s">
        <v>21</v>
      </c>
    </row>
    <row r="5" spans="2:12" ht="22.5" x14ac:dyDescent="0.2">
      <c r="B5" s="14"/>
      <c r="C5" s="14"/>
      <c r="D5" s="14"/>
      <c r="E5" s="14"/>
      <c r="F5" s="14"/>
      <c r="G5" s="14"/>
      <c r="H5" s="14"/>
      <c r="I5" s="43" t="s">
        <v>2</v>
      </c>
      <c r="J5" s="46"/>
      <c r="K5" s="44">
        <f>L5/(SUM(L$5:L$8))</f>
        <v>0.1251038336808423</v>
      </c>
      <c r="L5" s="66">
        <v>1249118.5524165796</v>
      </c>
    </row>
    <row r="6" spans="2:12" x14ac:dyDescent="0.2">
      <c r="B6" s="14"/>
      <c r="C6" s="14"/>
      <c r="D6" s="14"/>
      <c r="E6" s="14"/>
      <c r="F6" s="14"/>
      <c r="G6" s="14"/>
      <c r="H6" s="14"/>
      <c r="I6" s="45" t="s">
        <v>3</v>
      </c>
      <c r="J6" s="47"/>
      <c r="K6" s="44">
        <f t="shared" ref="K6:K8" si="0">L6/(SUM(L$5:L$8))</f>
        <v>8.2312929633249349E-2</v>
      </c>
      <c r="L6" s="66">
        <v>821866.16096000001</v>
      </c>
    </row>
    <row r="7" spans="2:12" x14ac:dyDescent="0.2">
      <c r="B7" s="14"/>
      <c r="C7" s="14"/>
      <c r="D7" s="14"/>
      <c r="E7" s="14"/>
      <c r="F7" s="14"/>
      <c r="G7" s="14"/>
      <c r="H7" s="14"/>
      <c r="I7" s="279" t="s">
        <v>38</v>
      </c>
      <c r="J7" s="48" t="s">
        <v>0</v>
      </c>
      <c r="K7" s="44">
        <f t="shared" si="0"/>
        <v>0.55186053184039652</v>
      </c>
      <c r="L7" s="66">
        <v>5510136.7271199897</v>
      </c>
    </row>
    <row r="8" spans="2:12" x14ac:dyDescent="0.2">
      <c r="B8" s="14"/>
      <c r="C8" s="14"/>
      <c r="D8" s="14"/>
      <c r="E8" s="14"/>
      <c r="F8" s="14"/>
      <c r="G8" s="14"/>
      <c r="H8" s="14"/>
      <c r="I8" s="280"/>
      <c r="J8" s="63" t="s">
        <v>22</v>
      </c>
      <c r="K8" s="44">
        <f t="shared" si="0"/>
        <v>0.24072270484551178</v>
      </c>
      <c r="L8" s="67">
        <v>2403533.0314299986</v>
      </c>
    </row>
    <row r="9" spans="2:12" x14ac:dyDescent="0.2">
      <c r="B9" s="14"/>
      <c r="C9" s="14"/>
      <c r="D9" s="14"/>
      <c r="E9" s="14"/>
      <c r="F9" s="14"/>
      <c r="G9" s="14"/>
      <c r="H9" s="14"/>
      <c r="I9" s="4"/>
      <c r="J9" s="4"/>
      <c r="K9" s="42"/>
      <c r="L9" s="79">
        <v>9984654.4719265681</v>
      </c>
    </row>
    <row r="10" spans="2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2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2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2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2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2:12" x14ac:dyDescent="0.2">
      <c r="B15" s="14"/>
      <c r="C15" s="14"/>
      <c r="D15" s="14"/>
      <c r="E15" s="14"/>
      <c r="F15" s="14"/>
      <c r="G15" s="14"/>
      <c r="H15" s="14"/>
      <c r="I15" s="14"/>
      <c r="J15" s="64"/>
      <c r="K15" s="64"/>
      <c r="L15" s="14"/>
    </row>
    <row r="16" spans="2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4"/>
      <c r="K17" s="16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4"/>
      <c r="K18" s="16"/>
      <c r="L18" s="14"/>
    </row>
    <row r="19" spans="2:12" x14ac:dyDescent="0.2">
      <c r="B19" s="14"/>
      <c r="C19" s="14"/>
      <c r="D19" s="14"/>
      <c r="E19" s="14"/>
      <c r="F19" s="14"/>
      <c r="G19" s="14"/>
      <c r="H19" s="14"/>
      <c r="I19" s="14"/>
      <c r="J19" s="4"/>
      <c r="K19" s="16"/>
      <c r="L19" s="14"/>
    </row>
    <row r="20" spans="2:12" x14ac:dyDescent="0.2">
      <c r="B20" s="14"/>
      <c r="C20" s="14"/>
      <c r="D20" s="14"/>
      <c r="E20" s="14"/>
      <c r="F20" s="14"/>
      <c r="G20" s="14"/>
      <c r="H20" s="14"/>
      <c r="I20" s="14"/>
      <c r="J20" s="4"/>
      <c r="K20" s="16"/>
      <c r="L20" s="14"/>
    </row>
    <row r="21" spans="2:12" x14ac:dyDescent="0.2">
      <c r="B21" s="14"/>
      <c r="C21" s="14"/>
      <c r="D21" s="14"/>
      <c r="E21" s="14"/>
      <c r="F21" s="14"/>
      <c r="G21" s="14"/>
      <c r="H21" s="14"/>
      <c r="I21" s="14"/>
      <c r="J21" s="4"/>
      <c r="K21" s="65"/>
      <c r="L21" s="65"/>
    </row>
    <row r="22" spans="2:12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2" ht="63.75" customHeight="1" x14ac:dyDescent="0.2"/>
    <row r="24" spans="2:12" ht="39.75" customHeight="1" x14ac:dyDescent="0.2"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</row>
    <row r="25" spans="2:12" x14ac:dyDescent="0.2">
      <c r="B25" s="277"/>
      <c r="C25" s="278"/>
      <c r="D25" s="278"/>
      <c r="E25" s="278"/>
      <c r="F25" s="278"/>
      <c r="G25" s="278"/>
      <c r="H25" s="278"/>
      <c r="I25" s="278"/>
      <c r="J25" s="278"/>
      <c r="K25" s="14"/>
      <c r="L25" s="14"/>
    </row>
    <row r="26" spans="2:12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3">
    <mergeCell ref="B24:L24"/>
    <mergeCell ref="B25:J25"/>
    <mergeCell ref="I7:I8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94B4-9B3F-4237-BD48-7C93944EA60B}">
  <sheetPr>
    <tabColor rgb="FF00B050"/>
  </sheetPr>
  <dimension ref="B1:R33"/>
  <sheetViews>
    <sheetView showGridLines="0" workbookViewId="0">
      <selection activeCell="N20" sqref="N20"/>
    </sheetView>
  </sheetViews>
  <sheetFormatPr baseColWidth="10" defaultColWidth="10.85546875" defaultRowHeight="11.25" x14ac:dyDescent="0.2"/>
  <cols>
    <col min="1" max="1" width="3.42578125" style="2" customWidth="1"/>
    <col min="2" max="9" width="10.85546875" style="2"/>
    <col min="10" max="10" width="20.5703125" style="2" customWidth="1"/>
    <col min="11" max="11" width="5.42578125" style="2" customWidth="1"/>
    <col min="12" max="12" width="9.5703125" style="7" customWidth="1"/>
    <col min="13" max="13" width="11.5703125" style="7" customWidth="1"/>
    <col min="14" max="14" width="16.5703125" style="7" customWidth="1"/>
    <col min="15" max="15" width="14.85546875" style="7" customWidth="1"/>
    <col min="16" max="16" width="16.5703125" style="7" customWidth="1"/>
    <col min="17" max="17" width="16.85546875" style="7" customWidth="1"/>
    <col min="18" max="18" width="16.85546875" style="7" bestFit="1" customWidth="1"/>
    <col min="19" max="19" width="14.5703125" style="2" bestFit="1" customWidth="1"/>
    <col min="20" max="16384" width="10.85546875" style="2"/>
  </cols>
  <sheetData>
    <row r="1" spans="2:17" x14ac:dyDescent="0.2">
      <c r="K1" s="26"/>
    </row>
    <row r="2" spans="2:17" x14ac:dyDescent="0.2">
      <c r="B2" s="4"/>
      <c r="C2" s="11"/>
      <c r="D2" s="11"/>
      <c r="E2" s="11"/>
      <c r="F2" s="11"/>
      <c r="G2" s="11"/>
      <c r="H2" s="11"/>
      <c r="I2" s="11"/>
      <c r="J2" s="11"/>
      <c r="K2" s="11"/>
    </row>
    <row r="4" spans="2:17" x14ac:dyDescent="0.2">
      <c r="M4" s="68"/>
      <c r="N4" s="69" t="s">
        <v>3</v>
      </c>
      <c r="O4" s="69" t="s">
        <v>19</v>
      </c>
      <c r="P4" s="69" t="s">
        <v>39</v>
      </c>
      <c r="Q4" s="70" t="s">
        <v>20</v>
      </c>
    </row>
    <row r="5" spans="2:17" x14ac:dyDescent="0.2">
      <c r="M5" s="71" t="s">
        <v>23</v>
      </c>
      <c r="N5" s="9">
        <f>N8/1000</f>
        <v>562.46998138999993</v>
      </c>
      <c r="O5" s="9">
        <f t="shared" ref="O5:Q6" si="0">O8/1000</f>
        <v>863.73262994657955</v>
      </c>
      <c r="P5" s="80">
        <f t="shared" si="0"/>
        <v>6229.8064223499887</v>
      </c>
      <c r="Q5" s="114">
        <f t="shared" si="0"/>
        <v>7656.0090336865678</v>
      </c>
    </row>
    <row r="6" spans="2:17" x14ac:dyDescent="0.2">
      <c r="M6" s="72" t="s">
        <v>25</v>
      </c>
      <c r="N6" s="73">
        <f>N9/1000</f>
        <v>259.39617957000002</v>
      </c>
      <c r="O6" s="73">
        <f t="shared" si="0"/>
        <v>385.38592246999997</v>
      </c>
      <c r="P6" s="113">
        <f t="shared" si="0"/>
        <v>1683.8633361999998</v>
      </c>
      <c r="Q6" s="115">
        <f t="shared" si="0"/>
        <v>2328.6454382400002</v>
      </c>
    </row>
    <row r="7" spans="2:17" x14ac:dyDescent="0.2">
      <c r="M7" s="2"/>
      <c r="N7" s="2"/>
      <c r="O7" s="2"/>
      <c r="P7" s="14"/>
      <c r="Q7" s="14"/>
    </row>
    <row r="8" spans="2:17" x14ac:dyDescent="0.2">
      <c r="N8" s="9">
        <v>562469.98138999997</v>
      </c>
      <c r="O8" s="9">
        <v>863732.62994657957</v>
      </c>
      <c r="P8" s="80">
        <v>6229806.4223499885</v>
      </c>
      <c r="Q8" s="80">
        <v>7656009.033686568</v>
      </c>
    </row>
    <row r="9" spans="2:17" x14ac:dyDescent="0.2">
      <c r="N9" s="9">
        <v>259396.17957000001</v>
      </c>
      <c r="O9" s="9">
        <v>385385.92246999999</v>
      </c>
      <c r="P9" s="80">
        <v>1683863.3361999998</v>
      </c>
      <c r="Q9" s="80">
        <v>2328645.43824</v>
      </c>
    </row>
    <row r="10" spans="2:17" x14ac:dyDescent="0.2">
      <c r="N10" s="9">
        <v>821866.16096000001</v>
      </c>
      <c r="O10" s="80">
        <v>1249118.5524165796</v>
      </c>
      <c r="P10" s="80">
        <v>7913669.7585499883</v>
      </c>
      <c r="Q10" s="80">
        <v>9984654.4719265681</v>
      </c>
    </row>
    <row r="12" spans="2:17" x14ac:dyDescent="0.2">
      <c r="L12" s="8"/>
      <c r="M12" s="8"/>
      <c r="N12" s="8"/>
      <c r="O12" s="8"/>
      <c r="P12" s="8"/>
      <c r="Q12" s="8"/>
    </row>
    <row r="13" spans="2:17" x14ac:dyDescent="0.2">
      <c r="L13" s="9"/>
      <c r="M13" s="9"/>
      <c r="N13" s="9"/>
      <c r="O13" s="9"/>
      <c r="P13" s="10"/>
      <c r="Q13" s="10"/>
    </row>
    <row r="14" spans="2:17" x14ac:dyDescent="0.2">
      <c r="L14" s="9"/>
      <c r="M14" s="9"/>
      <c r="N14" s="9"/>
      <c r="O14" s="9"/>
      <c r="P14" s="10"/>
      <c r="Q14" s="10"/>
    </row>
    <row r="15" spans="2:17" x14ac:dyDescent="0.2">
      <c r="L15" s="9"/>
      <c r="M15" s="9"/>
      <c r="N15" s="9"/>
      <c r="O15" s="9"/>
      <c r="P15" s="10"/>
      <c r="Q15" s="10"/>
    </row>
    <row r="16" spans="2:17" x14ac:dyDescent="0.2">
      <c r="L16" s="9"/>
      <c r="M16" s="9"/>
      <c r="N16" s="9"/>
      <c r="O16" s="9"/>
      <c r="P16" s="10"/>
      <c r="Q16" s="10"/>
    </row>
    <row r="17" spans="2:17" x14ac:dyDescent="0.2">
      <c r="L17" s="9"/>
      <c r="M17" s="9"/>
      <c r="N17" s="9"/>
      <c r="O17" s="9"/>
      <c r="P17" s="10"/>
      <c r="Q17" s="10"/>
    </row>
    <row r="18" spans="2:17" x14ac:dyDescent="0.2">
      <c r="L18" s="9"/>
      <c r="O18" s="9"/>
      <c r="P18" s="8"/>
      <c r="Q18" s="8"/>
    </row>
    <row r="19" spans="2:17" x14ac:dyDescent="0.2">
      <c r="O19" s="9"/>
      <c r="P19" s="9"/>
      <c r="Q19" s="9"/>
    </row>
    <row r="20" spans="2:17" x14ac:dyDescent="0.2">
      <c r="O20" s="9"/>
      <c r="P20" s="9"/>
    </row>
    <row r="21" spans="2:17" x14ac:dyDescent="0.2">
      <c r="O21" s="9"/>
      <c r="P21" s="9"/>
    </row>
    <row r="22" spans="2:17" x14ac:dyDescent="0.2">
      <c r="O22" s="9"/>
    </row>
    <row r="23" spans="2:17" x14ac:dyDescent="0.2">
      <c r="O23" s="9"/>
    </row>
    <row r="24" spans="2:17" x14ac:dyDescent="0.2">
      <c r="L24" s="8"/>
      <c r="M24" s="8"/>
      <c r="N24" s="8"/>
      <c r="O24" s="8"/>
      <c r="P24" s="8"/>
      <c r="Q24" s="8"/>
    </row>
    <row r="25" spans="2:17" x14ac:dyDescent="0.2">
      <c r="L25" s="9"/>
      <c r="M25" s="9"/>
      <c r="N25" s="9"/>
      <c r="O25" s="9"/>
      <c r="P25" s="9"/>
      <c r="Q25" s="9"/>
    </row>
    <row r="26" spans="2:17" x14ac:dyDescent="0.2">
      <c r="L26" s="9"/>
      <c r="M26" s="9"/>
      <c r="N26" s="9"/>
      <c r="O26" s="9"/>
      <c r="P26" s="9"/>
      <c r="Q26" s="9"/>
    </row>
    <row r="27" spans="2:17" x14ac:dyDescent="0.2">
      <c r="L27" s="9"/>
      <c r="M27" s="9"/>
      <c r="N27" s="9"/>
      <c r="O27" s="9"/>
      <c r="P27" s="9"/>
      <c r="Q27" s="9"/>
    </row>
    <row r="28" spans="2:17" x14ac:dyDescent="0.2">
      <c r="L28" s="9"/>
      <c r="M28" s="9"/>
      <c r="N28" s="9"/>
      <c r="O28" s="9"/>
      <c r="P28" s="9"/>
      <c r="Q28" s="9"/>
    </row>
    <row r="29" spans="2:17" x14ac:dyDescent="0.2">
      <c r="L29" s="9"/>
      <c r="M29" s="9"/>
      <c r="N29" s="9"/>
      <c r="O29" s="9"/>
      <c r="P29" s="9"/>
      <c r="Q29" s="9"/>
    </row>
    <row r="30" spans="2:17" x14ac:dyDescent="0.2">
      <c r="L30" s="8"/>
      <c r="M30" s="8"/>
      <c r="N30" s="8"/>
      <c r="O30" s="8"/>
      <c r="P30" s="8"/>
      <c r="Q30" s="8"/>
    </row>
    <row r="32" spans="2:17" x14ac:dyDescent="0.2"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</row>
    <row r="33" spans="2:11" x14ac:dyDescent="0.2">
      <c r="B33" s="272"/>
      <c r="C33" s="272"/>
      <c r="D33" s="272"/>
      <c r="E33" s="272"/>
      <c r="F33" s="272"/>
      <c r="G33" s="272"/>
      <c r="H33" s="272"/>
      <c r="I33" s="272"/>
      <c r="J33" s="272"/>
      <c r="K33" s="272"/>
    </row>
  </sheetData>
  <mergeCells count="2">
    <mergeCell ref="B32:L32"/>
    <mergeCell ref="B33:K33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94E3-E862-407B-9D55-040925299B05}">
  <sheetPr>
    <tabColor rgb="FF00B050"/>
  </sheetPr>
  <dimension ref="A1:AE51"/>
  <sheetViews>
    <sheetView showGridLines="0" workbookViewId="0">
      <selection activeCell="A22" sqref="A22:M22"/>
    </sheetView>
  </sheetViews>
  <sheetFormatPr baseColWidth="10" defaultRowHeight="15" x14ac:dyDescent="0.25"/>
  <cols>
    <col min="1" max="1" width="10.85546875" customWidth="1"/>
    <col min="7" max="7" width="6.42578125" customWidth="1"/>
    <col min="23" max="23" width="3.140625" customWidth="1"/>
    <col min="24" max="24" width="25.42578125" bestFit="1" customWidth="1"/>
    <col min="25" max="25" width="26.5703125" hidden="1" customWidth="1"/>
    <col min="26" max="26" width="14.5703125" bestFit="1" customWidth="1"/>
    <col min="27" max="31" width="12.42578125" bestFit="1" customWidth="1"/>
  </cols>
  <sheetData>
    <row r="1" spans="1:31" ht="27.6" customHeight="1" x14ac:dyDescent="0.25">
      <c r="A1" s="282" t="s">
        <v>99</v>
      </c>
      <c r="B1" s="282"/>
      <c r="C1" s="282"/>
      <c r="D1" s="282"/>
      <c r="E1" s="282"/>
      <c r="F1" s="282"/>
      <c r="H1" s="282" t="s">
        <v>100</v>
      </c>
      <c r="I1" s="282"/>
      <c r="J1" s="282"/>
      <c r="K1" s="282"/>
      <c r="L1" s="282"/>
      <c r="X1" s="13" t="s">
        <v>64</v>
      </c>
      <c r="Y1" s="13"/>
    </row>
    <row r="2" spans="1:31" x14ac:dyDescent="0.25">
      <c r="X2" s="135"/>
      <c r="Y2" s="169"/>
      <c r="Z2" s="136">
        <v>2019</v>
      </c>
      <c r="AA2" s="136">
        <v>2020</v>
      </c>
      <c r="AB2" s="136">
        <v>2021</v>
      </c>
      <c r="AC2" s="136">
        <v>2022</v>
      </c>
      <c r="AD2" s="137">
        <v>2023</v>
      </c>
      <c r="AE2" s="136">
        <v>2024</v>
      </c>
    </row>
    <row r="3" spans="1:31" x14ac:dyDescent="0.25">
      <c r="X3" s="138" t="s">
        <v>65</v>
      </c>
      <c r="Y3" s="138" t="s">
        <v>65</v>
      </c>
      <c r="Z3" s="139">
        <f t="shared" ref="Z3:AE4" si="0">Z7+Z15</f>
        <v>3177</v>
      </c>
      <c r="AA3" s="140">
        <f t="shared" si="0"/>
        <v>3191</v>
      </c>
      <c r="AB3" s="140">
        <f t="shared" si="0"/>
        <v>3222</v>
      </c>
      <c r="AC3" s="140">
        <f t="shared" si="0"/>
        <v>3238</v>
      </c>
      <c r="AD3" s="141">
        <f t="shared" si="0"/>
        <v>3255</v>
      </c>
      <c r="AE3" s="140">
        <f t="shared" si="0"/>
        <v>3269</v>
      </c>
    </row>
    <row r="4" spans="1:31" x14ac:dyDescent="0.25">
      <c r="X4" s="142" t="s">
        <v>66</v>
      </c>
      <c r="Y4" s="142" t="s">
        <v>66</v>
      </c>
      <c r="Z4" s="143">
        <f t="shared" si="0"/>
        <v>5802158574.8899918</v>
      </c>
      <c r="AA4" s="144">
        <f t="shared" si="0"/>
        <v>5319328322.8499975</v>
      </c>
      <c r="AB4" s="144">
        <f t="shared" si="0"/>
        <v>5508788770.1600056</v>
      </c>
      <c r="AC4" s="144">
        <f t="shared" si="0"/>
        <v>5965853794.8999949</v>
      </c>
      <c r="AD4" s="145">
        <f t="shared" si="0"/>
        <v>6540509880.4700089</v>
      </c>
      <c r="AE4" s="144">
        <f t="shared" si="0"/>
        <v>7281877414.7299995</v>
      </c>
    </row>
    <row r="5" spans="1:31" x14ac:dyDescent="0.25">
      <c r="X5" s="146" t="s">
        <v>67</v>
      </c>
      <c r="Y5" s="146" t="s">
        <v>67</v>
      </c>
      <c r="Z5" s="143"/>
      <c r="AA5" s="147">
        <f>AA4/Z4-1</f>
        <v>-8.3215624979561809E-2</v>
      </c>
      <c r="AB5" s="147">
        <f t="shared" ref="AB5:AE5" si="1">AB4/AA4-1</f>
        <v>3.5617362909552197E-2</v>
      </c>
      <c r="AC5" s="148">
        <f t="shared" si="1"/>
        <v>8.2970148940147759E-2</v>
      </c>
      <c r="AD5" s="147">
        <f t="shared" si="1"/>
        <v>9.6324198568404018E-2</v>
      </c>
      <c r="AE5" s="147">
        <f t="shared" si="1"/>
        <v>0.11335011303533338</v>
      </c>
    </row>
    <row r="6" spans="1:31" x14ac:dyDescent="0.25">
      <c r="X6" s="142"/>
      <c r="Y6" s="142"/>
      <c r="Z6" s="149"/>
      <c r="AD6" s="150"/>
    </row>
    <row r="7" spans="1:31" x14ac:dyDescent="0.25">
      <c r="X7" s="142" t="s">
        <v>68</v>
      </c>
      <c r="Y7" s="142" t="s">
        <v>68</v>
      </c>
      <c r="Z7" s="149">
        <v>3167</v>
      </c>
      <c r="AA7">
        <f>3134+6</f>
        <v>3140</v>
      </c>
      <c r="AB7">
        <v>3122</v>
      </c>
      <c r="AC7">
        <v>2704</v>
      </c>
      <c r="AD7" s="150">
        <v>1573</v>
      </c>
      <c r="AE7">
        <v>12</v>
      </c>
    </row>
    <row r="8" spans="1:31" x14ac:dyDescent="0.25">
      <c r="X8" s="142" t="s">
        <v>69</v>
      </c>
      <c r="Y8" s="142" t="s">
        <v>73</v>
      </c>
      <c r="Z8" s="151">
        <v>5171151098.9899921</v>
      </c>
      <c r="AA8" s="144">
        <v>4586079445.5899973</v>
      </c>
      <c r="AB8" s="144">
        <v>4229041502.220006</v>
      </c>
      <c r="AC8" s="144">
        <v>4016755421.279995</v>
      </c>
      <c r="AD8" s="145">
        <v>2469795463.9600029</v>
      </c>
      <c r="AE8" s="144">
        <v>21490029.73</v>
      </c>
    </row>
    <row r="9" spans="1:31" x14ac:dyDescent="0.25">
      <c r="X9" s="142" t="s">
        <v>70</v>
      </c>
      <c r="Y9" s="142" t="s">
        <v>70</v>
      </c>
      <c r="Z9" s="152">
        <v>580892696.52999496</v>
      </c>
      <c r="AA9" s="153">
        <v>527203921.25999945</v>
      </c>
      <c r="AB9" s="153">
        <v>484547353.16999888</v>
      </c>
      <c r="AC9" s="153">
        <v>457842375.64999938</v>
      </c>
      <c r="AD9" s="154">
        <v>276873693.84999979</v>
      </c>
      <c r="AE9" s="153">
        <v>918516.82000000007</v>
      </c>
    </row>
    <row r="10" spans="1:31" x14ac:dyDescent="0.25">
      <c r="X10" s="142" t="s">
        <v>71</v>
      </c>
      <c r="Y10" s="142" t="s">
        <v>89</v>
      </c>
      <c r="Z10" s="155">
        <v>0.11233334424195272</v>
      </c>
      <c r="AA10" s="156">
        <f>AA9/AA8</f>
        <v>0.11495743314411225</v>
      </c>
      <c r="AB10" s="156">
        <f t="shared" ref="AB10:AE10" si="2">AB9/AB8</f>
        <v>0.11457616410613117</v>
      </c>
      <c r="AC10" s="156">
        <f t="shared" si="2"/>
        <v>0.11398313505085195</v>
      </c>
      <c r="AD10" s="157">
        <f t="shared" si="2"/>
        <v>0.11210389600686529</v>
      </c>
      <c r="AE10" s="156">
        <f t="shared" si="2"/>
        <v>4.2741533238446573E-2</v>
      </c>
    </row>
    <row r="11" spans="1:31" x14ac:dyDescent="0.25">
      <c r="X11" s="189" t="s">
        <v>85</v>
      </c>
      <c r="Y11" s="142" t="s">
        <v>90</v>
      </c>
      <c r="Z11" s="155">
        <v>0.10011665297186546</v>
      </c>
      <c r="AA11" s="156">
        <f>AA9/AA4</f>
        <v>9.9110994708732955E-2</v>
      </c>
      <c r="AB11" s="156">
        <f t="shared" ref="AB11:AE11" si="3">AB9/AB4</f>
        <v>8.7958964009419618E-2</v>
      </c>
      <c r="AC11" s="156">
        <f t="shared" si="3"/>
        <v>7.674381427875307E-2</v>
      </c>
      <c r="AD11" s="157">
        <f t="shared" si="3"/>
        <v>4.2332126838726419E-2</v>
      </c>
      <c r="AE11" s="156">
        <f t="shared" si="3"/>
        <v>1.2613736371639499E-4</v>
      </c>
    </row>
    <row r="12" spans="1:31" x14ac:dyDescent="0.25">
      <c r="X12" s="142" t="s">
        <v>73</v>
      </c>
      <c r="Y12" s="142" t="s">
        <v>86</v>
      </c>
      <c r="Z12" s="152">
        <f>Z8-Z9</f>
        <v>4590258402.4599972</v>
      </c>
      <c r="AA12" s="153">
        <f t="shared" ref="AA12:AE12" si="4">AA8-AA9</f>
        <v>4058875524.329998</v>
      </c>
      <c r="AB12" s="153">
        <f t="shared" si="4"/>
        <v>3744494149.0500069</v>
      </c>
      <c r="AC12" s="153">
        <f t="shared" si="4"/>
        <v>3558913045.6299953</v>
      </c>
      <c r="AD12" s="154">
        <f t="shared" si="4"/>
        <v>2192921770.110003</v>
      </c>
      <c r="AE12" s="153">
        <f t="shared" si="4"/>
        <v>20571512.91</v>
      </c>
    </row>
    <row r="13" spans="1:31" x14ac:dyDescent="0.25">
      <c r="X13" s="188" t="s">
        <v>86</v>
      </c>
      <c r="Y13" s="142" t="s">
        <v>86</v>
      </c>
      <c r="Z13" s="155">
        <f>Z12/Z4</f>
        <v>0.79112942936879793</v>
      </c>
      <c r="AA13" s="156">
        <f t="shared" ref="AA13:AE13" si="5">AA12/AA4</f>
        <v>0.76304286518552922</v>
      </c>
      <c r="AB13" s="156">
        <f t="shared" si="5"/>
        <v>0.67973093637809712</v>
      </c>
      <c r="AC13" s="156">
        <f t="shared" si="5"/>
        <v>0.5965471444627739</v>
      </c>
      <c r="AD13" s="156">
        <f t="shared" si="5"/>
        <v>0.33528299936646788</v>
      </c>
      <c r="AE13" s="156">
        <f t="shared" si="5"/>
        <v>2.8250287306934513E-3</v>
      </c>
    </row>
    <row r="14" spans="1:31" x14ac:dyDescent="0.25">
      <c r="X14" s="142"/>
      <c r="Y14" s="142"/>
      <c r="Z14" s="149"/>
      <c r="AD14" s="150"/>
    </row>
    <row r="15" spans="1:31" x14ac:dyDescent="0.25">
      <c r="X15" s="142" t="s">
        <v>74</v>
      </c>
      <c r="Y15" s="142" t="s">
        <v>74</v>
      </c>
      <c r="Z15" s="149">
        <v>10</v>
      </c>
      <c r="AA15">
        <v>51</v>
      </c>
      <c r="AB15">
        <v>100</v>
      </c>
      <c r="AC15">
        <v>534</v>
      </c>
      <c r="AD15" s="150">
        <v>1682</v>
      </c>
      <c r="AE15">
        <v>3257</v>
      </c>
    </row>
    <row r="16" spans="1:31" x14ac:dyDescent="0.25">
      <c r="X16" s="142" t="s">
        <v>75</v>
      </c>
      <c r="Y16" s="142" t="s">
        <v>79</v>
      </c>
      <c r="Z16" s="158">
        <v>631007475.9000001</v>
      </c>
      <c r="AA16" s="144">
        <v>733248877.25999987</v>
      </c>
      <c r="AB16" s="144">
        <v>1279747267.9399996</v>
      </c>
      <c r="AC16" s="144">
        <v>1949098373.6200001</v>
      </c>
      <c r="AD16" s="159">
        <v>4070714416.510006</v>
      </c>
      <c r="AE16" s="144">
        <v>7260387385</v>
      </c>
    </row>
    <row r="17" spans="1:31" x14ac:dyDescent="0.25">
      <c r="X17" s="142" t="s">
        <v>76</v>
      </c>
      <c r="Y17" s="142" t="s">
        <v>76</v>
      </c>
      <c r="Z17" s="160">
        <v>77263873.539999992</v>
      </c>
      <c r="AA17" s="161">
        <v>118900630.15999998</v>
      </c>
      <c r="AB17" s="161">
        <v>233191613.7899999</v>
      </c>
      <c r="AC17" s="161">
        <v>372953447.42000043</v>
      </c>
      <c r="AD17" s="162">
        <v>848024695.52000153</v>
      </c>
      <c r="AE17" s="161">
        <v>1536970571.820003</v>
      </c>
    </row>
    <row r="18" spans="1:31" x14ac:dyDescent="0.25">
      <c r="X18" s="142" t="s">
        <v>77</v>
      </c>
      <c r="Y18" s="142" t="s">
        <v>77</v>
      </c>
      <c r="Z18" s="155">
        <v>0.12244525856020841</v>
      </c>
      <c r="AA18" s="156">
        <f>AA17/AA16</f>
        <v>0.16215589801420108</v>
      </c>
      <c r="AB18" s="156">
        <f t="shared" ref="AB18:AE18" si="6">AB17/AB16</f>
        <v>0.18221692644467752</v>
      </c>
      <c r="AC18" s="156">
        <f t="shared" si="6"/>
        <v>0.19134665159425768</v>
      </c>
      <c r="AD18" s="157">
        <f t="shared" si="6"/>
        <v>0.20832330857713391</v>
      </c>
      <c r="AE18" s="156">
        <f t="shared" si="6"/>
        <v>0.21169263984390044</v>
      </c>
    </row>
    <row r="19" spans="1:31" x14ac:dyDescent="0.25">
      <c r="X19" s="183" t="s">
        <v>87</v>
      </c>
      <c r="Y19" s="142" t="s">
        <v>78</v>
      </c>
      <c r="Z19" s="155">
        <v>1.3316401567233084E-2</v>
      </c>
      <c r="AA19" s="156">
        <f>AA17/AA4</f>
        <v>2.2352564636637286E-2</v>
      </c>
      <c r="AB19" s="156">
        <f>AB17/AB4</f>
        <v>4.2330832333443549E-2</v>
      </c>
      <c r="AC19" s="156">
        <f>AC17/AC4</f>
        <v>6.2514681090378985E-2</v>
      </c>
      <c r="AD19" s="157">
        <f>AD17/AD4</f>
        <v>0.12965727611729583</v>
      </c>
      <c r="AE19" s="156">
        <f>AE17/AE4</f>
        <v>0.21106789970275699</v>
      </c>
    </row>
    <row r="20" spans="1:31" x14ac:dyDescent="0.25">
      <c r="X20" s="142" t="s">
        <v>79</v>
      </c>
      <c r="Y20" s="142" t="s">
        <v>79</v>
      </c>
      <c r="Z20" s="152">
        <f>Z16-Z17</f>
        <v>553743602.36000013</v>
      </c>
      <c r="AA20" s="153">
        <f t="shared" ref="AA20:AE20" si="7">AA16-AA17</f>
        <v>614348247.0999999</v>
      </c>
      <c r="AB20" s="153">
        <f t="shared" si="7"/>
        <v>1046555654.1499996</v>
      </c>
      <c r="AC20" s="153">
        <f t="shared" si="7"/>
        <v>1576144926.1999998</v>
      </c>
      <c r="AD20" s="154">
        <f t="shared" si="7"/>
        <v>3222689720.9900045</v>
      </c>
      <c r="AE20" s="153">
        <f t="shared" si="7"/>
        <v>5723416813.1799965</v>
      </c>
    </row>
    <row r="21" spans="1:31" x14ac:dyDescent="0.25">
      <c r="X21" s="190" t="s">
        <v>88</v>
      </c>
      <c r="Y21" s="142" t="s">
        <v>79</v>
      </c>
      <c r="Z21" s="155">
        <f>Z20/Z4</f>
        <v>9.5437516092103547E-2</v>
      </c>
      <c r="AA21" s="156">
        <f t="shared" ref="AA21:AE21" si="8">AA20/AA4</f>
        <v>0.11549357546910048</v>
      </c>
      <c r="AB21" s="156">
        <f t="shared" si="8"/>
        <v>0.1899792672790396</v>
      </c>
      <c r="AC21" s="156">
        <f t="shared" si="8"/>
        <v>0.26419436016809406</v>
      </c>
      <c r="AD21" s="156">
        <f t="shared" si="8"/>
        <v>0.49272759767750984</v>
      </c>
      <c r="AE21" s="156">
        <f t="shared" si="8"/>
        <v>0.7859809342028331</v>
      </c>
    </row>
    <row r="22" spans="1:31" ht="57.75" customHeight="1" x14ac:dyDescent="0.25">
      <c r="A22" s="283" t="s">
        <v>165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X22" s="142"/>
      <c r="Y22" s="142"/>
      <c r="Z22" s="155"/>
      <c r="AA22" s="156"/>
      <c r="AB22" s="156"/>
      <c r="AC22" s="156"/>
      <c r="AD22" s="157"/>
      <c r="AE22" s="156"/>
    </row>
    <row r="23" spans="1:31" x14ac:dyDescent="0.25">
      <c r="X23" s="142" t="s">
        <v>80</v>
      </c>
      <c r="Y23" s="142" t="s">
        <v>80</v>
      </c>
      <c r="Z23" s="163">
        <f t="shared" ref="Z23:AE23" si="9">Z4-Z17</f>
        <v>5724894701.3499918</v>
      </c>
      <c r="AA23" s="164">
        <f t="shared" si="9"/>
        <v>5200427692.6899977</v>
      </c>
      <c r="AB23" s="164">
        <f t="shared" si="9"/>
        <v>5275597156.3700056</v>
      </c>
      <c r="AC23" s="164">
        <f t="shared" si="9"/>
        <v>5592900347.4799948</v>
      </c>
      <c r="AD23" s="165">
        <f t="shared" si="9"/>
        <v>5692485184.9500074</v>
      </c>
      <c r="AE23" s="164">
        <f t="shared" si="9"/>
        <v>5744906842.909996</v>
      </c>
    </row>
    <row r="24" spans="1:31" x14ac:dyDescent="0.25">
      <c r="X24" s="146" t="s">
        <v>67</v>
      </c>
      <c r="Y24" s="146" t="s">
        <v>67</v>
      </c>
      <c r="Z24" s="163"/>
      <c r="AA24" s="166">
        <f>AA23/Z23-1</f>
        <v>-9.1611642837084672E-2</v>
      </c>
      <c r="AB24" s="166">
        <f t="shared" ref="AB24:AE24" si="10">AB23/AA23-1</f>
        <v>1.445447723187665E-2</v>
      </c>
      <c r="AC24" s="167">
        <f t="shared" si="10"/>
        <v>6.0145454951362698E-2</v>
      </c>
      <c r="AD24" s="166">
        <f t="shared" si="10"/>
        <v>1.7805580518680753E-2</v>
      </c>
      <c r="AE24" s="166">
        <f t="shared" si="10"/>
        <v>9.2089230374428066E-3</v>
      </c>
    </row>
    <row r="25" spans="1:31" x14ac:dyDescent="0.25">
      <c r="A25" s="4" t="s">
        <v>100</v>
      </c>
      <c r="X25" s="142"/>
      <c r="Y25" s="142"/>
      <c r="Z25" s="168"/>
      <c r="AA25" s="169"/>
      <c r="AB25" s="169"/>
      <c r="AC25" s="169"/>
      <c r="AD25" s="170"/>
      <c r="AE25" s="169"/>
    </row>
    <row r="26" spans="1:31" x14ac:dyDescent="0.25">
      <c r="X26" s="171" t="s">
        <v>81</v>
      </c>
      <c r="Y26" s="171" t="s">
        <v>81</v>
      </c>
      <c r="Z26" s="139">
        <f t="shared" ref="Z26:AE27" si="11">Z30+Z38</f>
        <v>886</v>
      </c>
      <c r="AA26" s="140">
        <f t="shared" si="11"/>
        <v>883</v>
      </c>
      <c r="AB26" s="140">
        <f t="shared" si="11"/>
        <v>882</v>
      </c>
      <c r="AC26" s="172">
        <f t="shared" si="11"/>
        <v>880</v>
      </c>
      <c r="AD26" s="140">
        <f t="shared" si="11"/>
        <v>879</v>
      </c>
      <c r="AE26" s="140">
        <f t="shared" si="11"/>
        <v>879</v>
      </c>
    </row>
    <row r="27" spans="1:31" x14ac:dyDescent="0.25">
      <c r="X27" s="142" t="s">
        <v>66</v>
      </c>
      <c r="Y27" s="142" t="s">
        <v>66</v>
      </c>
      <c r="Z27" s="143">
        <f t="shared" si="11"/>
        <v>2090775605.2000008</v>
      </c>
      <c r="AA27" s="144">
        <f t="shared" si="11"/>
        <v>2010547342.4300003</v>
      </c>
      <c r="AB27" s="144">
        <f t="shared" si="11"/>
        <v>2031128236.2200022</v>
      </c>
      <c r="AC27" s="173">
        <f t="shared" si="11"/>
        <v>2189889749.4599981</v>
      </c>
      <c r="AD27" s="144">
        <f t="shared" si="11"/>
        <v>2504246810.7999997</v>
      </c>
      <c r="AE27" s="144">
        <f t="shared" si="11"/>
        <v>2820283910.3899989</v>
      </c>
    </row>
    <row r="28" spans="1:31" x14ac:dyDescent="0.25">
      <c r="X28" s="142"/>
      <c r="Y28" s="142"/>
      <c r="Z28" s="143"/>
      <c r="AA28" s="147">
        <f>AA27/Z27-1</f>
        <v>-3.8372488453788822E-2</v>
      </c>
      <c r="AB28" s="147">
        <f t="shared" ref="AB28:AE28" si="12">AB27/AA27-1</f>
        <v>1.0236463153922681E-2</v>
      </c>
      <c r="AC28" s="148">
        <f t="shared" si="12"/>
        <v>7.8164199782607691E-2</v>
      </c>
      <c r="AD28" s="147">
        <f t="shared" si="12"/>
        <v>0.14354926380084598</v>
      </c>
      <c r="AE28" s="147">
        <f t="shared" si="12"/>
        <v>0.12620046004532548</v>
      </c>
    </row>
    <row r="29" spans="1:31" x14ac:dyDescent="0.25">
      <c r="X29" s="142"/>
      <c r="Y29" s="142"/>
      <c r="Z29" s="149"/>
      <c r="AC29" s="174"/>
    </row>
    <row r="30" spans="1:31" x14ac:dyDescent="0.25">
      <c r="X30" s="142" t="s">
        <v>82</v>
      </c>
      <c r="Y30" s="142" t="s">
        <v>82</v>
      </c>
      <c r="Z30" s="149">
        <f>847+11</f>
        <v>858</v>
      </c>
      <c r="AA30">
        <f>822+11</f>
        <v>833</v>
      </c>
      <c r="AB30">
        <v>811</v>
      </c>
      <c r="AC30" s="174">
        <f>675+11</f>
        <v>686</v>
      </c>
      <c r="AD30">
        <f>404+11</f>
        <v>415</v>
      </c>
      <c r="AE30">
        <f>3+11</f>
        <v>14</v>
      </c>
    </row>
    <row r="31" spans="1:31" x14ac:dyDescent="0.25">
      <c r="X31" s="142" t="s">
        <v>69</v>
      </c>
      <c r="Y31" s="142" t="s">
        <v>73</v>
      </c>
      <c r="Z31" s="143">
        <v>1554858050.8400004</v>
      </c>
      <c r="AA31" s="144">
        <v>1480550742.6400001</v>
      </c>
      <c r="AB31" s="144">
        <v>1410341887.4100022</v>
      </c>
      <c r="AC31" s="173">
        <v>1386900734.1399984</v>
      </c>
      <c r="AD31" s="144">
        <v>1033683885.8099993</v>
      </c>
      <c r="AE31" s="144">
        <v>354491299.88999993</v>
      </c>
    </row>
    <row r="32" spans="1:31" x14ac:dyDescent="0.25">
      <c r="X32" s="142" t="s">
        <v>83</v>
      </c>
      <c r="Y32" s="142" t="s">
        <v>83</v>
      </c>
      <c r="Z32" s="152">
        <v>123767063.05000019</v>
      </c>
      <c r="AA32" s="153">
        <v>109474195.51000001</v>
      </c>
      <c r="AB32" s="153">
        <v>105988774.42000006</v>
      </c>
      <c r="AC32" s="175">
        <v>91802968.749999985</v>
      </c>
      <c r="AD32" s="153">
        <v>59551996.890000068</v>
      </c>
      <c r="AE32" s="176">
        <v>5457239.2699999986</v>
      </c>
    </row>
    <row r="33" spans="1:31" x14ac:dyDescent="0.25">
      <c r="X33" s="142" t="s">
        <v>71</v>
      </c>
      <c r="Y33" s="142" t="s">
        <v>71</v>
      </c>
      <c r="Z33" s="155">
        <f>Z32/Z31</f>
        <v>7.9600232949326763E-2</v>
      </c>
      <c r="AA33" s="156">
        <f t="shared" ref="AA33:AE33" si="13">AA32/AA31</f>
        <v>7.394153564422544E-2</v>
      </c>
      <c r="AB33" s="156">
        <f t="shared" si="13"/>
        <v>7.5151121416836941E-2</v>
      </c>
      <c r="AC33" s="177">
        <f t="shared" si="13"/>
        <v>6.6192890731236062E-2</v>
      </c>
      <c r="AD33" s="178">
        <f t="shared" si="13"/>
        <v>5.7611420384419416E-2</v>
      </c>
      <c r="AE33" s="178">
        <f t="shared" si="13"/>
        <v>1.5394564751499971E-2</v>
      </c>
    </row>
    <row r="34" spans="1:31" x14ac:dyDescent="0.25">
      <c r="X34" s="189" t="s">
        <v>85</v>
      </c>
      <c r="Y34" s="142" t="s">
        <v>72</v>
      </c>
      <c r="Z34" s="155">
        <f>Z32/Z27</f>
        <v>5.9196722375264563E-2</v>
      </c>
      <c r="AA34" s="156">
        <f t="shared" ref="AA34:AE34" si="14">AA32/AA27</f>
        <v>5.4449946638752918E-2</v>
      </c>
      <c r="AB34" s="156">
        <f t="shared" si="14"/>
        <v>5.2182217021042809E-2</v>
      </c>
      <c r="AC34" s="177">
        <f t="shared" si="14"/>
        <v>4.1921274243435107E-2</v>
      </c>
      <c r="AD34" s="178">
        <f t="shared" si="14"/>
        <v>2.3780402408090019E-2</v>
      </c>
      <c r="AE34" s="178">
        <f t="shared" si="14"/>
        <v>1.9349964200041662E-3</v>
      </c>
    </row>
    <row r="35" spans="1:31" x14ac:dyDescent="0.25">
      <c r="X35" s="142" t="s">
        <v>73</v>
      </c>
      <c r="Y35" s="142" t="s">
        <v>73</v>
      </c>
      <c r="Z35" s="149">
        <f>Z31-Z32</f>
        <v>1431090987.7900002</v>
      </c>
      <c r="AA35">
        <f t="shared" ref="AA35:AE35" si="15">AA31-AA32</f>
        <v>1371076547.1300001</v>
      </c>
      <c r="AB35">
        <f t="shared" si="15"/>
        <v>1304353112.9900022</v>
      </c>
      <c r="AC35" s="174">
        <f t="shared" si="15"/>
        <v>1295097765.3899984</v>
      </c>
      <c r="AD35">
        <f t="shared" si="15"/>
        <v>974131888.91999924</v>
      </c>
      <c r="AE35">
        <f t="shared" si="15"/>
        <v>349034060.61999995</v>
      </c>
    </row>
    <row r="36" spans="1:31" x14ac:dyDescent="0.25">
      <c r="X36" s="188" t="s">
        <v>86</v>
      </c>
      <c r="Y36" s="142"/>
      <c r="Z36" s="155">
        <f>Z35/Z27</f>
        <v>0.68447851803450899</v>
      </c>
      <c r="AA36" s="156">
        <f t="shared" ref="AA36:AE36" si="16">AA35/AA27</f>
        <v>0.68194193600677966</v>
      </c>
      <c r="AB36" s="156">
        <f t="shared" si="16"/>
        <v>0.64218156674216054</v>
      </c>
      <c r="AC36" s="156">
        <f t="shared" si="16"/>
        <v>0.59139861525419479</v>
      </c>
      <c r="AD36" s="156">
        <f t="shared" si="16"/>
        <v>0.38899196545599507</v>
      </c>
      <c r="AE36" s="156">
        <f t="shared" si="16"/>
        <v>0.12375848379453906</v>
      </c>
    </row>
    <row r="37" spans="1:31" x14ac:dyDescent="0.25">
      <c r="X37" s="142"/>
      <c r="Y37" s="142"/>
      <c r="Z37" s="149"/>
      <c r="AC37" s="174"/>
    </row>
    <row r="38" spans="1:31" x14ac:dyDescent="0.25">
      <c r="X38" s="142" t="s">
        <v>84</v>
      </c>
      <c r="Y38" s="142" t="s">
        <v>84</v>
      </c>
      <c r="Z38" s="149">
        <v>28</v>
      </c>
      <c r="AA38">
        <v>50</v>
      </c>
      <c r="AB38">
        <v>71</v>
      </c>
      <c r="AC38" s="174">
        <v>194</v>
      </c>
      <c r="AD38">
        <v>464</v>
      </c>
      <c r="AE38">
        <v>865</v>
      </c>
    </row>
    <row r="39" spans="1:31" x14ac:dyDescent="0.25">
      <c r="X39" s="142" t="s">
        <v>75</v>
      </c>
      <c r="Y39" s="142" t="s">
        <v>79</v>
      </c>
      <c r="Z39" s="158">
        <v>535917554.36000037</v>
      </c>
      <c r="AA39" s="179">
        <v>529996599.79000008</v>
      </c>
      <c r="AB39" s="179">
        <v>620786348.80999994</v>
      </c>
      <c r="AC39" s="180">
        <v>802989015.31999958</v>
      </c>
      <c r="AD39" s="181">
        <v>1470562924.9900002</v>
      </c>
      <c r="AE39" s="181">
        <v>2465792610.499999</v>
      </c>
    </row>
    <row r="40" spans="1:31" x14ac:dyDescent="0.25">
      <c r="X40" s="142" t="s">
        <v>76</v>
      </c>
      <c r="Y40" s="142" t="s">
        <v>76</v>
      </c>
      <c r="Z40" s="184">
        <v>82203408.820000038</v>
      </c>
      <c r="AA40" s="185">
        <v>83027498.290000021</v>
      </c>
      <c r="AB40" s="185">
        <v>96146171.049999952</v>
      </c>
      <c r="AC40" s="186">
        <v>127754829.08999994</v>
      </c>
      <c r="AD40" s="187">
        <v>194076414.72000012</v>
      </c>
      <c r="AE40" s="187">
        <v>321616105.30000108</v>
      </c>
    </row>
    <row r="41" spans="1:31" x14ac:dyDescent="0.25">
      <c r="X41" s="142" t="s">
        <v>77</v>
      </c>
      <c r="Y41" s="142" t="s">
        <v>77</v>
      </c>
      <c r="Z41" s="155">
        <f>Z40/Z39</f>
        <v>0.15338816232315511</v>
      </c>
      <c r="AA41" s="156">
        <f t="shared" ref="AA41:AE41" si="17">AA40/AA39</f>
        <v>0.15665666218028174</v>
      </c>
      <c r="AB41" s="156">
        <f t="shared" si="17"/>
        <v>0.15487803691931182</v>
      </c>
      <c r="AC41" s="177">
        <f t="shared" si="17"/>
        <v>0.15909909930597033</v>
      </c>
      <c r="AD41" s="178">
        <f t="shared" si="17"/>
        <v>0.13197423341902886</v>
      </c>
      <c r="AE41" s="178">
        <f t="shared" si="17"/>
        <v>0.13043112544440047</v>
      </c>
    </row>
    <row r="42" spans="1:31" x14ac:dyDescent="0.25">
      <c r="X42" s="183" t="s">
        <v>87</v>
      </c>
      <c r="Y42" s="142" t="s">
        <v>78</v>
      </c>
      <c r="Z42" s="155">
        <f t="shared" ref="Z42:AE42" si="18">Z40/Z27</f>
        <v>3.9317183831469364E-2</v>
      </c>
      <c r="AA42" s="156">
        <f t="shared" si="18"/>
        <v>4.1295967788378865E-2</v>
      </c>
      <c r="AB42" s="156">
        <f t="shared" si="18"/>
        <v>4.7336337182201357E-2</v>
      </c>
      <c r="AC42" s="177">
        <f t="shared" si="18"/>
        <v>5.8338475314340749E-2</v>
      </c>
      <c r="AD42" s="178">
        <f t="shared" si="18"/>
        <v>7.7498916593608844E-2</v>
      </c>
      <c r="AE42" s="178">
        <f t="shared" si="18"/>
        <v>0.11403678335899411</v>
      </c>
    </row>
    <row r="43" spans="1:31" x14ac:dyDescent="0.25">
      <c r="X43" s="142" t="s">
        <v>79</v>
      </c>
      <c r="Y43" s="142" t="s">
        <v>79</v>
      </c>
      <c r="Z43" s="152">
        <f>Z39-Z40</f>
        <v>453714145.54000032</v>
      </c>
      <c r="AA43" s="153">
        <f t="shared" ref="AA43:AE43" si="19">AA39-AA40</f>
        <v>446969101.50000006</v>
      </c>
      <c r="AB43" s="153">
        <f t="shared" si="19"/>
        <v>524640177.75999999</v>
      </c>
      <c r="AC43" s="175">
        <f t="shared" si="19"/>
        <v>675234186.22999966</v>
      </c>
      <c r="AD43" s="153">
        <f t="shared" si="19"/>
        <v>1276486510.2700002</v>
      </c>
      <c r="AE43" s="153">
        <f t="shared" si="19"/>
        <v>2144176505.1999979</v>
      </c>
    </row>
    <row r="44" spans="1:31" x14ac:dyDescent="0.25">
      <c r="X44" s="190" t="s">
        <v>88</v>
      </c>
      <c r="Y44" s="142"/>
      <c r="Z44" s="155">
        <f>Z43/Z27</f>
        <v>0.21700757575875707</v>
      </c>
      <c r="AA44" s="156">
        <f t="shared" ref="AA44:AE44" si="20">AA43/AA27</f>
        <v>0.22231214956608855</v>
      </c>
      <c r="AB44" s="156">
        <f t="shared" si="20"/>
        <v>0.25829987905459528</v>
      </c>
      <c r="AC44" s="156">
        <f t="shared" si="20"/>
        <v>0.30834163518802932</v>
      </c>
      <c r="AD44" s="156">
        <f t="shared" si="20"/>
        <v>0.50972871554230603</v>
      </c>
      <c r="AE44" s="156">
        <f t="shared" si="20"/>
        <v>0.76026973642646267</v>
      </c>
    </row>
    <row r="45" spans="1:31" ht="22.35" customHeight="1" x14ac:dyDescent="0.25">
      <c r="W45" s="130"/>
      <c r="X45" s="130"/>
      <c r="Y45" s="130"/>
      <c r="Z45" s="149"/>
      <c r="AC45" s="174"/>
    </row>
    <row r="46" spans="1:31" x14ac:dyDescent="0.25">
      <c r="W46" s="51"/>
      <c r="X46" s="51"/>
      <c r="Y46" s="51"/>
      <c r="Z46" s="163">
        <f t="shared" ref="Z46:AE46" si="21">Z27-Z40</f>
        <v>2008572196.3800008</v>
      </c>
      <c r="AA46" s="164">
        <f t="shared" si="21"/>
        <v>1927519844.1400003</v>
      </c>
      <c r="AB46" s="164">
        <f t="shared" si="21"/>
        <v>1934982065.1700022</v>
      </c>
      <c r="AC46" s="182">
        <f t="shared" si="21"/>
        <v>2062134920.3699982</v>
      </c>
      <c r="AD46" s="164">
        <f t="shared" si="21"/>
        <v>2310170396.0799994</v>
      </c>
      <c r="AE46" s="164">
        <f t="shared" si="21"/>
        <v>2498667805.0899978</v>
      </c>
    </row>
    <row r="47" spans="1:31" ht="21" customHeight="1" x14ac:dyDescent="0.25">
      <c r="A47" s="281" t="s">
        <v>91</v>
      </c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131"/>
      <c r="X47" s="131"/>
      <c r="Y47" s="131"/>
      <c r="Z47" s="149"/>
      <c r="AA47" s="166">
        <f>AA46/Z46-1</f>
        <v>-4.0353218264237212E-2</v>
      </c>
      <c r="AB47" s="166">
        <f t="shared" ref="AB47:AE47" si="22">AB46/AA46-1</f>
        <v>3.8714107419897115E-3</v>
      </c>
      <c r="AC47" s="167">
        <f t="shared" si="22"/>
        <v>6.5712678938357305E-2</v>
      </c>
      <c r="AD47" s="166">
        <f t="shared" si="22"/>
        <v>0.12028091530766449</v>
      </c>
      <c r="AE47" s="166">
        <f t="shared" si="22"/>
        <v>8.1594591173815179E-2</v>
      </c>
    </row>
    <row r="48" spans="1:3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2"/>
      <c r="X48" s="2"/>
      <c r="Y48" s="2"/>
    </row>
    <row r="49" spans="1:25" x14ac:dyDescent="0.25">
      <c r="A49" s="53" t="s">
        <v>48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2"/>
      <c r="X49" s="2"/>
      <c r="Y49" s="2"/>
    </row>
    <row r="50" spans="1:2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5" x14ac:dyDescent="0.25">
      <c r="B51" s="53"/>
      <c r="C51" s="53"/>
      <c r="D51" s="53"/>
      <c r="E51" s="53"/>
      <c r="F51" s="53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2"/>
    </row>
  </sheetData>
  <mergeCells count="4">
    <mergeCell ref="A47:V47"/>
    <mergeCell ref="A1:F1"/>
    <mergeCell ref="H1:L1"/>
    <mergeCell ref="A22:M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BB8B-6D39-41D7-9DF3-C304A36A378F}">
  <dimension ref="A1:K38"/>
  <sheetViews>
    <sheetView workbookViewId="0">
      <selection activeCell="D28" sqref="D28"/>
    </sheetView>
  </sheetViews>
  <sheetFormatPr baseColWidth="10" defaultColWidth="10.85546875" defaultRowHeight="16.5" x14ac:dyDescent="0.3"/>
  <cols>
    <col min="1" max="1" width="2.42578125" style="223" customWidth="1"/>
    <col min="2" max="2" width="48.42578125" style="223" customWidth="1"/>
    <col min="3" max="3" width="4.85546875" style="223" customWidth="1"/>
    <col min="4" max="4" width="47.85546875" style="223" customWidth="1"/>
    <col min="5" max="5" width="2.5703125" style="223" customWidth="1"/>
    <col min="6" max="6" width="47.5703125" style="223" customWidth="1"/>
    <col min="7" max="7" width="2" style="223" customWidth="1"/>
    <col min="8" max="8" width="46.28515625" style="223" customWidth="1"/>
    <col min="9" max="16384" width="10.85546875" style="223"/>
  </cols>
  <sheetData>
    <row r="1" spans="1:11" s="219" customFormat="1" ht="18.600000000000001" customHeight="1" x14ac:dyDescent="0.2">
      <c r="A1" s="287" t="s">
        <v>118</v>
      </c>
      <c r="B1" s="287"/>
      <c r="C1" s="218" t="s">
        <v>119</v>
      </c>
      <c r="D1" s="218"/>
      <c r="E1" s="218" t="s">
        <v>120</v>
      </c>
      <c r="F1" s="218"/>
      <c r="G1" s="218" t="s">
        <v>131</v>
      </c>
      <c r="H1" s="218"/>
    </row>
    <row r="2" spans="1:11" s="220" customFormat="1" ht="18.600000000000001" customHeight="1" x14ac:dyDescent="0.25">
      <c r="A2" s="284" t="s">
        <v>121</v>
      </c>
      <c r="B2" s="284"/>
      <c r="C2" s="284" t="s">
        <v>122</v>
      </c>
      <c r="D2" s="284"/>
      <c r="E2" s="284" t="s">
        <v>123</v>
      </c>
      <c r="F2" s="284"/>
      <c r="G2" s="284" t="s">
        <v>132</v>
      </c>
      <c r="H2" s="284"/>
      <c r="K2" s="220" t="s">
        <v>133</v>
      </c>
    </row>
    <row r="3" spans="1:11" s="220" customFormat="1" ht="18.600000000000001" customHeight="1" x14ac:dyDescent="0.25">
      <c r="A3" s="284" t="s">
        <v>124</v>
      </c>
      <c r="B3" s="284"/>
      <c r="C3" s="288" t="s">
        <v>125</v>
      </c>
      <c r="D3" s="288"/>
      <c r="E3" s="288" t="s">
        <v>126</v>
      </c>
      <c r="F3" s="288"/>
      <c r="G3" s="288" t="s">
        <v>126</v>
      </c>
      <c r="H3" s="288"/>
    </row>
    <row r="4" spans="1:11" s="220" customFormat="1" ht="18.600000000000001" customHeight="1" x14ac:dyDescent="0.25">
      <c r="A4" s="284" t="s">
        <v>127</v>
      </c>
      <c r="B4" s="284"/>
      <c r="C4" s="284" t="s">
        <v>134</v>
      </c>
      <c r="D4" s="284"/>
      <c r="E4" s="284" t="s">
        <v>134</v>
      </c>
      <c r="F4" s="284"/>
      <c r="G4" s="284" t="s">
        <v>134</v>
      </c>
      <c r="H4" s="284"/>
    </row>
    <row r="5" spans="1:11" s="220" customFormat="1" ht="18.600000000000001" customHeight="1" x14ac:dyDescent="0.25">
      <c r="A5" s="221"/>
      <c r="B5" s="221" t="s">
        <v>135</v>
      </c>
      <c r="C5" s="221"/>
      <c r="D5" s="221" t="s">
        <v>136</v>
      </c>
      <c r="E5" s="221"/>
      <c r="F5" s="221" t="s">
        <v>137</v>
      </c>
      <c r="G5" s="221"/>
      <c r="H5" s="221" t="s">
        <v>138</v>
      </c>
    </row>
    <row r="6" spans="1:11" s="220" customFormat="1" ht="18.600000000000001" customHeight="1" x14ac:dyDescent="0.25">
      <c r="A6" s="221"/>
      <c r="B6" s="221" t="s">
        <v>139</v>
      </c>
      <c r="C6" s="221"/>
      <c r="D6" s="221" t="s">
        <v>140</v>
      </c>
      <c r="E6" s="221"/>
      <c r="F6" s="221" t="s">
        <v>141</v>
      </c>
      <c r="G6" s="221"/>
      <c r="H6" s="222" t="s">
        <v>142</v>
      </c>
    </row>
    <row r="7" spans="1:11" s="220" customFormat="1" ht="18.600000000000001" customHeight="1" x14ac:dyDescent="0.25">
      <c r="A7" s="221"/>
      <c r="B7" s="221" t="s">
        <v>143</v>
      </c>
      <c r="C7" s="221"/>
      <c r="D7" s="221" t="s">
        <v>144</v>
      </c>
      <c r="E7" s="221"/>
      <c r="F7" s="221" t="s">
        <v>145</v>
      </c>
      <c r="G7" s="221"/>
      <c r="H7" s="222" t="s">
        <v>144</v>
      </c>
    </row>
    <row r="8" spans="1:11" s="220" customFormat="1" ht="18.600000000000001" customHeight="1" x14ac:dyDescent="0.25">
      <c r="A8" s="221"/>
      <c r="B8" s="221" t="s">
        <v>146</v>
      </c>
      <c r="C8" s="221"/>
      <c r="D8" s="221" t="s">
        <v>147</v>
      </c>
      <c r="E8" s="221"/>
      <c r="F8" s="221"/>
      <c r="G8" s="221"/>
      <c r="H8" s="222" t="s">
        <v>147</v>
      </c>
    </row>
    <row r="9" spans="1:11" s="220" customFormat="1" ht="18.600000000000001" customHeight="1" x14ac:dyDescent="0.25">
      <c r="A9" s="284" t="s">
        <v>128</v>
      </c>
      <c r="B9" s="284"/>
      <c r="C9" s="221" t="s">
        <v>129</v>
      </c>
      <c r="D9" s="221" t="s">
        <v>148</v>
      </c>
      <c r="E9" s="221"/>
      <c r="F9" s="221"/>
      <c r="G9" s="221"/>
      <c r="H9" s="222" t="s">
        <v>148</v>
      </c>
    </row>
    <row r="10" spans="1:11" s="220" customFormat="1" ht="18.600000000000001" customHeight="1" x14ac:dyDescent="0.25">
      <c r="A10" s="221"/>
      <c r="B10" s="221" t="s">
        <v>149</v>
      </c>
      <c r="C10" s="221"/>
      <c r="D10" s="221"/>
      <c r="E10" s="221"/>
      <c r="F10" s="221"/>
      <c r="G10" s="221"/>
      <c r="H10" s="221" t="s">
        <v>150</v>
      </c>
    </row>
    <row r="11" spans="1:11" s="220" customFormat="1" ht="18.600000000000001" customHeight="1" x14ac:dyDescent="0.25">
      <c r="A11" s="221"/>
      <c r="B11" s="221" t="s">
        <v>151</v>
      </c>
      <c r="C11" s="221"/>
      <c r="D11" s="221"/>
      <c r="E11" s="221"/>
      <c r="F11" s="221"/>
      <c r="G11" s="221"/>
      <c r="H11" s="221" t="s">
        <v>152</v>
      </c>
    </row>
    <row r="12" spans="1:11" s="220" customFormat="1" ht="18.600000000000001" customHeight="1" x14ac:dyDescent="0.25">
      <c r="A12" s="221"/>
      <c r="B12" s="221" t="s">
        <v>153</v>
      </c>
      <c r="C12" s="221"/>
      <c r="D12" s="221"/>
      <c r="E12" s="221"/>
      <c r="F12" s="221"/>
      <c r="G12" s="221"/>
      <c r="H12" s="222" t="s">
        <v>154</v>
      </c>
    </row>
    <row r="13" spans="1:11" s="220" customFormat="1" ht="18.600000000000001" customHeight="1" x14ac:dyDescent="0.25">
      <c r="A13" s="221"/>
      <c r="B13" s="221" t="s">
        <v>155</v>
      </c>
      <c r="C13" s="221"/>
      <c r="D13" s="221"/>
      <c r="E13" s="221"/>
      <c r="F13" s="221"/>
      <c r="G13" s="221"/>
      <c r="H13" s="221"/>
    </row>
    <row r="14" spans="1:11" s="220" customFormat="1" ht="18.600000000000001" customHeight="1" x14ac:dyDescent="0.25">
      <c r="A14" s="284" t="s">
        <v>130</v>
      </c>
      <c r="B14" s="284"/>
      <c r="C14" s="221"/>
      <c r="D14" s="221"/>
      <c r="E14" s="221"/>
      <c r="F14" s="221"/>
      <c r="G14" s="221"/>
      <c r="H14" s="221"/>
    </row>
    <row r="22" spans="1:8" ht="15" customHeight="1" x14ac:dyDescent="0.3"/>
    <row r="24" spans="1:8" x14ac:dyDescent="0.3">
      <c r="A24" s="219"/>
      <c r="B24" s="219"/>
      <c r="C24" s="219"/>
      <c r="D24" s="219"/>
      <c r="E24" s="219"/>
      <c r="F24" s="219"/>
      <c r="G24" s="219"/>
      <c r="H24" s="219"/>
    </row>
    <row r="25" spans="1:8" ht="25.5" customHeight="1" x14ac:dyDescent="0.3">
      <c r="A25" s="285"/>
      <c r="B25" s="285"/>
      <c r="C25" s="285"/>
      <c r="D25" s="285"/>
      <c r="E25" s="285"/>
      <c r="F25" s="285"/>
      <c r="G25" s="285"/>
      <c r="H25" s="285"/>
    </row>
    <row r="26" spans="1:8" ht="32.1" customHeight="1" x14ac:dyDescent="0.3">
      <c r="A26" s="285"/>
      <c r="B26" s="285"/>
      <c r="C26" s="286"/>
      <c r="D26" s="286"/>
      <c r="E26" s="286"/>
      <c r="F26" s="286"/>
      <c r="G26" s="286"/>
      <c r="H26" s="286"/>
    </row>
    <row r="27" spans="1:8" x14ac:dyDescent="0.3">
      <c r="A27" s="285"/>
      <c r="B27" s="285"/>
      <c r="C27" s="285"/>
      <c r="D27" s="285"/>
      <c r="E27" s="285"/>
      <c r="F27" s="285"/>
      <c r="G27" s="285"/>
      <c r="H27" s="285"/>
    </row>
    <row r="28" spans="1:8" x14ac:dyDescent="0.3">
      <c r="A28" s="224"/>
      <c r="B28" s="224"/>
      <c r="C28" s="224"/>
      <c r="D28" s="224"/>
      <c r="E28" s="224"/>
      <c r="F28" s="224"/>
      <c r="G28" s="224"/>
      <c r="H28" s="224"/>
    </row>
    <row r="29" spans="1:8" x14ac:dyDescent="0.3">
      <c r="A29" s="225"/>
      <c r="B29" s="225"/>
      <c r="C29" s="225"/>
      <c r="D29" s="225"/>
      <c r="E29" s="225"/>
      <c r="F29" s="225"/>
      <c r="G29" s="225"/>
      <c r="H29" s="225"/>
    </row>
    <row r="30" spans="1:8" x14ac:dyDescent="0.3">
      <c r="A30" s="225"/>
      <c r="B30" s="225"/>
      <c r="C30" s="225"/>
      <c r="D30" s="225"/>
      <c r="E30" s="225"/>
      <c r="F30" s="225"/>
      <c r="G30" s="225"/>
      <c r="H30" s="226"/>
    </row>
    <row r="31" spans="1:8" x14ac:dyDescent="0.3">
      <c r="A31" s="225"/>
      <c r="B31" s="225"/>
      <c r="C31" s="225"/>
      <c r="D31" s="225"/>
      <c r="E31" s="225"/>
      <c r="F31" s="225"/>
      <c r="G31" s="225"/>
      <c r="H31" s="226"/>
    </row>
    <row r="32" spans="1:8" x14ac:dyDescent="0.3">
      <c r="A32" s="225"/>
      <c r="B32" s="225"/>
      <c r="C32" s="225"/>
      <c r="D32" s="225"/>
      <c r="E32" s="225"/>
      <c r="F32" s="225"/>
      <c r="G32" s="225"/>
      <c r="H32" s="226"/>
    </row>
    <row r="33" spans="1:8" x14ac:dyDescent="0.3">
      <c r="A33" s="285"/>
      <c r="B33" s="285"/>
      <c r="C33" s="225"/>
      <c r="D33" s="225"/>
      <c r="E33" s="225"/>
      <c r="F33" s="225"/>
      <c r="G33" s="225"/>
      <c r="H33" s="226"/>
    </row>
    <row r="34" spans="1:8" x14ac:dyDescent="0.3">
      <c r="A34" s="225"/>
      <c r="B34" s="225"/>
      <c r="C34" s="225"/>
      <c r="D34" s="225"/>
      <c r="E34" s="225"/>
      <c r="F34" s="225"/>
      <c r="G34" s="225"/>
      <c r="H34" s="225"/>
    </row>
    <row r="35" spans="1:8" x14ac:dyDescent="0.3">
      <c r="A35" s="225"/>
      <c r="B35" s="225"/>
      <c r="C35" s="225"/>
      <c r="D35" s="225"/>
      <c r="E35" s="225"/>
      <c r="F35" s="225"/>
      <c r="G35" s="225"/>
      <c r="H35" s="225"/>
    </row>
    <row r="36" spans="1:8" x14ac:dyDescent="0.3">
      <c r="A36" s="225"/>
      <c r="B36" s="225"/>
      <c r="C36" s="225"/>
      <c r="D36" s="225"/>
      <c r="E36" s="225"/>
      <c r="F36" s="225"/>
      <c r="G36" s="225"/>
      <c r="H36" s="226"/>
    </row>
    <row r="37" spans="1:8" x14ac:dyDescent="0.3">
      <c r="A37" s="225"/>
      <c r="B37" s="225"/>
      <c r="C37" s="225"/>
      <c r="D37" s="225"/>
      <c r="E37" s="225"/>
      <c r="F37" s="225"/>
      <c r="G37" s="225"/>
      <c r="H37" s="225"/>
    </row>
    <row r="38" spans="1:8" ht="12.95" customHeight="1" x14ac:dyDescent="0.3">
      <c r="A38" s="285"/>
      <c r="B38" s="285"/>
      <c r="C38" s="225"/>
      <c r="D38" s="225"/>
      <c r="E38" s="225"/>
      <c r="F38" s="225"/>
      <c r="G38" s="225"/>
      <c r="H38" s="225"/>
    </row>
  </sheetData>
  <mergeCells count="29">
    <mergeCell ref="G2:H2"/>
    <mergeCell ref="A3:B3"/>
    <mergeCell ref="C3:D3"/>
    <mergeCell ref="E3:F3"/>
    <mergeCell ref="G3:H3"/>
    <mergeCell ref="A14:B14"/>
    <mergeCell ref="A1:B1"/>
    <mergeCell ref="A2:B2"/>
    <mergeCell ref="C2:D2"/>
    <mergeCell ref="E2:F2"/>
    <mergeCell ref="A4:B4"/>
    <mergeCell ref="C4:D4"/>
    <mergeCell ref="E4:F4"/>
    <mergeCell ref="G4:H4"/>
    <mergeCell ref="A9:B9"/>
    <mergeCell ref="A38:B38"/>
    <mergeCell ref="A25:B25"/>
    <mergeCell ref="C25:D25"/>
    <mergeCell ref="E25:F25"/>
    <mergeCell ref="G25:H25"/>
    <mergeCell ref="A26:B26"/>
    <mergeCell ref="C26:D26"/>
    <mergeCell ref="E26:F26"/>
    <mergeCell ref="G26:H26"/>
    <mergeCell ref="A27:B27"/>
    <mergeCell ref="C27:D27"/>
    <mergeCell ref="E27:F27"/>
    <mergeCell ref="G27:H27"/>
    <mergeCell ref="A33:B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88CE-A804-4A54-9F98-B870DC321485}">
  <sheetPr>
    <tabColor rgb="FF00B050"/>
  </sheetPr>
  <dimension ref="B2:U76"/>
  <sheetViews>
    <sheetView showGridLines="0" topLeftCell="A13" zoomScale="120" zoomScaleNormal="120" workbookViewId="0">
      <selection activeCell="B4" sqref="B4:F15"/>
    </sheetView>
  </sheetViews>
  <sheetFormatPr baseColWidth="10" defaultColWidth="10.7109375" defaultRowHeight="11.25" x14ac:dyDescent="0.2"/>
  <cols>
    <col min="1" max="1" width="10.7109375" style="2"/>
    <col min="2" max="2" width="14.42578125" style="2" customWidth="1"/>
    <col min="3" max="16384" width="10.7109375" style="2"/>
  </cols>
  <sheetData>
    <row r="2" spans="2:6" x14ac:dyDescent="0.2">
      <c r="B2" s="4" t="s">
        <v>115</v>
      </c>
      <c r="C2" s="1"/>
      <c r="D2" s="1"/>
      <c r="E2" s="1"/>
      <c r="F2" s="1"/>
    </row>
    <row r="4" spans="2:6" x14ac:dyDescent="0.2">
      <c r="B4" s="134"/>
      <c r="C4" s="207">
        <v>2020</v>
      </c>
      <c r="D4" s="207">
        <v>2021</v>
      </c>
      <c r="E4" s="208">
        <v>2022</v>
      </c>
      <c r="F4" s="208">
        <v>2023</v>
      </c>
    </row>
    <row r="5" spans="2:6" ht="9.6" customHeight="1" x14ac:dyDescent="0.2">
      <c r="B5" s="231" t="s">
        <v>0</v>
      </c>
      <c r="C5" s="264"/>
      <c r="D5" s="264"/>
      <c r="E5" s="264"/>
      <c r="F5" s="264"/>
    </row>
    <row r="6" spans="2:6" ht="9.6" customHeight="1" x14ac:dyDescent="0.2">
      <c r="B6" s="233" t="s">
        <v>112</v>
      </c>
      <c r="C6" s="265">
        <v>-9.0668659152719151</v>
      </c>
      <c r="D6" s="265">
        <v>-1.7364079143086908</v>
      </c>
      <c r="E6" s="265">
        <v>0.8452693879968054</v>
      </c>
      <c r="F6" s="265">
        <v>-3.7401136143506708</v>
      </c>
    </row>
    <row r="7" spans="2:6" ht="12.75" customHeight="1" x14ac:dyDescent="0.2">
      <c r="B7" s="232" t="s">
        <v>113</v>
      </c>
      <c r="C7" s="266">
        <f>C27</f>
        <v>-8.8633166504830783</v>
      </c>
      <c r="D7" s="266">
        <f>D27</f>
        <v>1.1896821441042205</v>
      </c>
      <c r="E7" s="266">
        <f>E27</f>
        <v>3.1162716626893738</v>
      </c>
      <c r="F7" s="266">
        <f>F27</f>
        <v>3.904254668687912</v>
      </c>
    </row>
    <row r="8" spans="2:6" ht="9.6" customHeight="1" x14ac:dyDescent="0.2">
      <c r="B8" s="231" t="s">
        <v>56</v>
      </c>
      <c r="C8" s="264"/>
      <c r="D8" s="264"/>
      <c r="E8" s="264"/>
      <c r="F8" s="264"/>
    </row>
    <row r="9" spans="2:6" ht="9.6" customHeight="1" x14ac:dyDescent="0.2">
      <c r="B9" s="233" t="s">
        <v>112</v>
      </c>
      <c r="C9" s="265">
        <v>-6.00695260695987</v>
      </c>
      <c r="D9" s="265">
        <v>-0.26090723444978092</v>
      </c>
      <c r="E9" s="265">
        <v>0.91493592465436979</v>
      </c>
      <c r="F9" s="265">
        <v>6.8386091238591851</v>
      </c>
    </row>
    <row r="10" spans="2:6" ht="12" customHeight="1" x14ac:dyDescent="0.2">
      <c r="B10" s="232" t="s">
        <v>114</v>
      </c>
      <c r="C10" s="266">
        <f>C73</f>
        <v>-5.7058804164405448</v>
      </c>
      <c r="D10" s="266">
        <f t="shared" ref="D10:F10" si="0">D73</f>
        <v>-0.43174217556327665</v>
      </c>
      <c r="E10" s="266">
        <f t="shared" si="0"/>
        <v>2.8403395218621341</v>
      </c>
      <c r="F10" s="266">
        <f t="shared" si="0"/>
        <v>9.0368782803137861</v>
      </c>
    </row>
    <row r="11" spans="2:6" x14ac:dyDescent="0.2">
      <c r="B11" s="231" t="s">
        <v>19</v>
      </c>
      <c r="C11" s="267">
        <v>-0.7109908330660164</v>
      </c>
      <c r="D11" s="267">
        <v>-2.2867676803654424</v>
      </c>
      <c r="E11" s="267">
        <v>6.3895151642338055</v>
      </c>
      <c r="F11" s="267">
        <v>-0.73830632525160311</v>
      </c>
    </row>
    <row r="12" spans="2:6" x14ac:dyDescent="0.2">
      <c r="B12" s="231" t="s">
        <v>3</v>
      </c>
      <c r="C12" s="267">
        <v>4.426565097640256</v>
      </c>
      <c r="D12" s="267">
        <v>-7.5946082046868142</v>
      </c>
      <c r="E12" s="267">
        <v>-1.9816269447224255</v>
      </c>
      <c r="F12" s="267">
        <v>-5.8680022200491511</v>
      </c>
    </row>
    <row r="13" spans="2:6" x14ac:dyDescent="0.2">
      <c r="B13" s="231" t="s">
        <v>4</v>
      </c>
      <c r="C13" s="264"/>
      <c r="D13" s="264"/>
      <c r="E13" s="264"/>
      <c r="F13" s="264"/>
    </row>
    <row r="14" spans="2:6" x14ac:dyDescent="0.2">
      <c r="B14" s="233" t="s">
        <v>112</v>
      </c>
      <c r="C14" s="265">
        <v>-6.3666799978218114</v>
      </c>
      <c r="D14" s="265">
        <v>-2.0358434464831876</v>
      </c>
      <c r="E14" s="265">
        <v>1.2800885383926319</v>
      </c>
      <c r="F14" s="265">
        <v>-1.3053119610193842</v>
      </c>
    </row>
    <row r="15" spans="2:6" ht="12" customHeight="1" x14ac:dyDescent="0.2">
      <c r="B15" s="232" t="s">
        <v>114</v>
      </c>
      <c r="C15" s="268">
        <v>-6.1981244076160804</v>
      </c>
      <c r="D15" s="269">
        <v>-0.36543974239237098</v>
      </c>
      <c r="E15" s="266">
        <f t="shared" ref="E15:F15" si="1">E35</f>
        <v>3.008732445305462</v>
      </c>
      <c r="F15" s="266">
        <f t="shared" si="1"/>
        <v>3.6525040513033513</v>
      </c>
    </row>
    <row r="16" spans="2:6" x14ac:dyDescent="0.2">
      <c r="B16" s="272"/>
      <c r="C16" s="272"/>
      <c r="D16" s="272"/>
      <c r="E16" s="272"/>
      <c r="F16" s="272"/>
    </row>
    <row r="17" spans="2:14" x14ac:dyDescent="0.2">
      <c r="B17" s="14" t="s">
        <v>61</v>
      </c>
    </row>
    <row r="18" spans="2:14" x14ac:dyDescent="0.2">
      <c r="B18" s="2" t="s">
        <v>156</v>
      </c>
    </row>
    <row r="19" spans="2:14" x14ac:dyDescent="0.2">
      <c r="B19" s="2" t="s">
        <v>111</v>
      </c>
    </row>
    <row r="24" spans="2:14" x14ac:dyDescent="0.2">
      <c r="B24" s="2" t="s">
        <v>102</v>
      </c>
      <c r="N24" s="227"/>
    </row>
    <row r="26" spans="2:14" x14ac:dyDescent="0.2">
      <c r="B26" s="134"/>
      <c r="C26" s="195">
        <v>2020</v>
      </c>
      <c r="D26" s="195">
        <v>2021</v>
      </c>
      <c r="E26" s="133">
        <v>2022</v>
      </c>
      <c r="F26" s="133">
        <v>2023</v>
      </c>
    </row>
    <row r="27" spans="2:14" x14ac:dyDescent="0.2">
      <c r="B27" s="191" t="s">
        <v>0</v>
      </c>
      <c r="C27" s="193">
        <v>-8.8633166504830783</v>
      </c>
      <c r="D27" s="193">
        <v>1.1896821441042205</v>
      </c>
      <c r="E27" s="193">
        <v>3.1162716626893738</v>
      </c>
      <c r="F27" s="193">
        <v>3.904254668687912</v>
      </c>
    </row>
    <row r="28" spans="2:14" x14ac:dyDescent="0.2">
      <c r="B28" s="192" t="s">
        <v>101</v>
      </c>
      <c r="C28" s="260"/>
      <c r="D28" s="260"/>
      <c r="E28" s="260"/>
      <c r="F28" s="260"/>
    </row>
    <row r="29" spans="2:14" x14ac:dyDescent="0.2">
      <c r="B29" s="191" t="s">
        <v>1</v>
      </c>
      <c r="C29" s="261">
        <v>-13.444538308443455</v>
      </c>
      <c r="D29" s="261">
        <v>8.4654803707632009</v>
      </c>
      <c r="E29" s="262">
        <v>2.8403395218621341</v>
      </c>
      <c r="F29" s="262">
        <v>9.0368782803137861</v>
      </c>
    </row>
    <row r="30" spans="2:14" x14ac:dyDescent="0.2">
      <c r="B30" s="192" t="s">
        <v>101</v>
      </c>
      <c r="C30" s="260"/>
      <c r="D30" s="260"/>
      <c r="E30" s="260"/>
      <c r="F30" s="260"/>
    </row>
    <row r="31" spans="2:14" x14ac:dyDescent="0.2">
      <c r="B31" s="191" t="s">
        <v>19</v>
      </c>
      <c r="C31" s="262">
        <v>-0.71099083306602751</v>
      </c>
      <c r="D31" s="262">
        <v>-2.2867676803654202</v>
      </c>
      <c r="E31" s="262">
        <v>6.3895151642338055</v>
      </c>
      <c r="F31" s="262">
        <v>-0.75485796160975616</v>
      </c>
    </row>
    <row r="32" spans="2:14" x14ac:dyDescent="0.2">
      <c r="B32" s="192" t="s">
        <v>101</v>
      </c>
      <c r="C32" s="260"/>
      <c r="D32" s="260"/>
      <c r="E32" s="260"/>
      <c r="F32" s="260"/>
    </row>
    <row r="33" spans="2:21" x14ac:dyDescent="0.2">
      <c r="B33" s="191" t="s">
        <v>3</v>
      </c>
      <c r="C33" s="262">
        <v>4.426565097640256</v>
      </c>
      <c r="D33" s="262">
        <v>-7.5946082046867929</v>
      </c>
      <c r="E33" s="262">
        <v>-1.9816269447224366</v>
      </c>
      <c r="F33" s="262">
        <v>-5.8760764771306313</v>
      </c>
    </row>
    <row r="34" spans="2:21" x14ac:dyDescent="0.2">
      <c r="B34" s="192" t="s">
        <v>101</v>
      </c>
      <c r="C34" s="260"/>
      <c r="D34" s="260"/>
      <c r="E34" s="260"/>
      <c r="F34" s="260"/>
    </row>
    <row r="35" spans="2:21" x14ac:dyDescent="0.2">
      <c r="B35" s="191" t="s">
        <v>4</v>
      </c>
      <c r="C35" s="261">
        <v>-7.8378092609306176</v>
      </c>
      <c r="D35" s="261">
        <v>1.4071882519181012</v>
      </c>
      <c r="E35" s="262">
        <v>3.008732445305462</v>
      </c>
      <c r="F35" s="262">
        <v>3.6525040513033513</v>
      </c>
    </row>
    <row r="36" spans="2:21" x14ac:dyDescent="0.2">
      <c r="B36" s="192" t="s">
        <v>101</v>
      </c>
      <c r="C36" s="263"/>
      <c r="D36" s="263"/>
      <c r="E36" s="263"/>
      <c r="F36" s="263"/>
    </row>
    <row r="38" spans="2:21" x14ac:dyDescent="0.2">
      <c r="J38" s="209"/>
      <c r="K38" s="209"/>
      <c r="L38" s="209"/>
      <c r="M38" s="209"/>
      <c r="N38" s="209"/>
      <c r="O38" s="209"/>
      <c r="P38" s="209"/>
      <c r="Q38" s="209"/>
      <c r="R38" s="209"/>
      <c r="S38" s="210"/>
      <c r="T38" s="210"/>
      <c r="U38" s="211"/>
    </row>
    <row r="39" spans="2:21" ht="15" x14ac:dyDescent="0.25"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1"/>
    </row>
    <row r="40" spans="2:21" x14ac:dyDescent="0.2">
      <c r="J40" s="291"/>
      <c r="K40" s="293"/>
      <c r="L40" s="293"/>
      <c r="M40" s="293"/>
      <c r="N40" s="293"/>
      <c r="O40" s="289"/>
      <c r="P40" s="289"/>
      <c r="Q40" s="289"/>
      <c r="R40" s="289"/>
      <c r="S40" s="289"/>
      <c r="T40" s="289"/>
      <c r="U40" s="211"/>
    </row>
    <row r="41" spans="2:21" x14ac:dyDescent="0.2">
      <c r="J41" s="292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1"/>
    </row>
    <row r="42" spans="2:21" x14ac:dyDescent="0.2">
      <c r="J42" s="214"/>
      <c r="K42" s="215"/>
      <c r="L42" s="216"/>
      <c r="M42" s="215"/>
      <c r="N42" s="216"/>
      <c r="O42" s="215"/>
      <c r="P42" s="216"/>
      <c r="Q42" s="215"/>
      <c r="R42" s="216"/>
      <c r="S42" s="215"/>
      <c r="T42" s="216"/>
      <c r="U42" s="211"/>
    </row>
    <row r="43" spans="2:21" x14ac:dyDescent="0.2">
      <c r="J43" s="214"/>
      <c r="K43" s="215"/>
      <c r="L43" s="216"/>
      <c r="M43" s="215"/>
      <c r="N43" s="216"/>
      <c r="O43" s="215"/>
      <c r="P43" s="216"/>
      <c r="Q43" s="215"/>
      <c r="R43" s="216"/>
      <c r="S43" s="215"/>
      <c r="T43" s="216"/>
      <c r="U43" s="211"/>
    </row>
    <row r="44" spans="2:21" x14ac:dyDescent="0.2">
      <c r="J44" s="214"/>
      <c r="K44" s="215"/>
      <c r="L44" s="216"/>
      <c r="M44" s="215"/>
      <c r="N44" s="216"/>
      <c r="O44" s="215"/>
      <c r="P44" s="216"/>
      <c r="Q44" s="215"/>
      <c r="R44" s="216"/>
      <c r="S44" s="215"/>
      <c r="T44" s="216"/>
      <c r="U44" s="211"/>
    </row>
    <row r="45" spans="2:21" x14ac:dyDescent="0.2">
      <c r="J45" s="214"/>
      <c r="K45" s="215"/>
      <c r="L45" s="216"/>
      <c r="M45" s="215"/>
      <c r="N45" s="216"/>
      <c r="O45" s="215"/>
      <c r="P45" s="216"/>
      <c r="Q45" s="215"/>
      <c r="R45" s="216"/>
      <c r="S45" s="215"/>
      <c r="T45" s="216"/>
      <c r="U45" s="211"/>
    </row>
    <row r="46" spans="2:21" x14ac:dyDescent="0.2">
      <c r="J46" s="214"/>
      <c r="K46" s="215"/>
      <c r="L46" s="216"/>
      <c r="M46" s="215"/>
      <c r="N46" s="216"/>
      <c r="O46" s="215"/>
      <c r="P46" s="216"/>
      <c r="Q46" s="215"/>
      <c r="R46" s="216"/>
      <c r="S46" s="215"/>
      <c r="T46" s="216"/>
      <c r="U46" s="211"/>
    </row>
    <row r="47" spans="2:21" ht="15" x14ac:dyDescent="0.25">
      <c r="J47" s="212"/>
      <c r="K47" s="212"/>
      <c r="L47" s="212"/>
      <c r="M47" s="212"/>
      <c r="N47" s="212"/>
      <c r="O47" s="212"/>
      <c r="P47" s="212"/>
      <c r="Q47" s="212"/>
      <c r="R47" s="212"/>
      <c r="S47" s="210"/>
      <c r="T47" s="210"/>
      <c r="U47" s="211"/>
    </row>
    <row r="48" spans="2:21" x14ac:dyDescent="0.2"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11"/>
    </row>
    <row r="49" spans="2:21" ht="15" x14ac:dyDescent="0.25">
      <c r="J49" s="211"/>
      <c r="K49" s="212"/>
      <c r="L49" s="212"/>
      <c r="M49" s="212"/>
      <c r="N49" s="212"/>
      <c r="O49" s="212"/>
      <c r="P49" s="212"/>
      <c r="Q49" s="212"/>
      <c r="R49" s="212"/>
      <c r="S49" s="217"/>
      <c r="T49" s="217"/>
      <c r="U49" s="211"/>
    </row>
    <row r="50" spans="2:21" x14ac:dyDescent="0.2"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</row>
    <row r="51" spans="2:21" x14ac:dyDescent="0.2"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</row>
    <row r="52" spans="2:21" x14ac:dyDescent="0.2"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</row>
    <row r="54" spans="2:21" x14ac:dyDescent="0.2">
      <c r="B54" s="206" t="s">
        <v>102</v>
      </c>
      <c r="C54" s="2" t="s">
        <v>103</v>
      </c>
    </row>
    <row r="55" spans="2:21" x14ac:dyDescent="0.2">
      <c r="B55" s="2" t="s">
        <v>104</v>
      </c>
    </row>
    <row r="56" spans="2:21" x14ac:dyDescent="0.2">
      <c r="B56" s="134"/>
      <c r="C56" s="195">
        <v>2020</v>
      </c>
      <c r="D56" s="195">
        <v>2021</v>
      </c>
      <c r="E56" s="133">
        <v>2022</v>
      </c>
      <c r="F56" s="133">
        <v>2023</v>
      </c>
    </row>
    <row r="57" spans="2:21" x14ac:dyDescent="0.2">
      <c r="B57" s="191" t="s">
        <v>1</v>
      </c>
      <c r="C57" s="193">
        <v>-13.444538308443455</v>
      </c>
      <c r="D57" s="193">
        <v>8.4654803707632009</v>
      </c>
      <c r="E57" s="193">
        <v>2.8403395218621341</v>
      </c>
      <c r="F57" s="193">
        <v>9.0368782803137861</v>
      </c>
    </row>
    <row r="58" spans="2:21" x14ac:dyDescent="0.2">
      <c r="B58" s="192" t="s">
        <v>101</v>
      </c>
      <c r="C58" s="194"/>
      <c r="D58" s="194"/>
      <c r="E58" s="194"/>
      <c r="F58" s="194"/>
    </row>
    <row r="59" spans="2:21" ht="15" x14ac:dyDescent="0.25">
      <c r="B59"/>
      <c r="C59"/>
      <c r="D59"/>
      <c r="E59"/>
      <c r="F59"/>
    </row>
    <row r="60" spans="2:21" ht="15" x14ac:dyDescent="0.25">
      <c r="B60" t="s">
        <v>105</v>
      </c>
      <c r="C60"/>
      <c r="D60" t="s">
        <v>106</v>
      </c>
      <c r="E60"/>
      <c r="F60"/>
    </row>
    <row r="61" spans="2:21" ht="15" x14ac:dyDescent="0.25">
      <c r="B61"/>
      <c r="C61"/>
      <c r="D61"/>
      <c r="E61"/>
      <c r="F61"/>
    </row>
    <row r="62" spans="2:21" ht="15" x14ac:dyDescent="0.25">
      <c r="B62" s="196" t="s">
        <v>107</v>
      </c>
      <c r="C62" s="197">
        <v>-5.5143735115223191E-2</v>
      </c>
      <c r="D62" s="197">
        <v>1.800052217956849E-2</v>
      </c>
      <c r="E62" s="197">
        <v>6.8753649038594267E-2</v>
      </c>
      <c r="F62" s="197">
        <v>0.12890673442871203</v>
      </c>
    </row>
    <row r="63" spans="2:21" ht="15" x14ac:dyDescent="0.25">
      <c r="B63"/>
      <c r="C63"/>
      <c r="D63"/>
      <c r="E63"/>
      <c r="F63"/>
    </row>
    <row r="64" spans="2:21" ht="15" x14ac:dyDescent="0.25">
      <c r="B64" t="s">
        <v>105</v>
      </c>
      <c r="C64"/>
      <c r="D64" s="198" t="s">
        <v>108</v>
      </c>
      <c r="E64"/>
      <c r="F64"/>
    </row>
    <row r="65" spans="2:6" ht="15" x14ac:dyDescent="0.25">
      <c r="B65"/>
      <c r="C65"/>
      <c r="D65"/>
      <c r="E65"/>
      <c r="F65"/>
    </row>
    <row r="66" spans="2:6" ht="15" x14ac:dyDescent="0.25">
      <c r="B66" s="199" t="s">
        <v>107</v>
      </c>
      <c r="C66" s="200">
        <v>-6.00695260695987E-2</v>
      </c>
      <c r="D66" s="200">
        <v>-2.6090723444978092E-3</v>
      </c>
      <c r="E66" s="200">
        <v>9.4149015742113207E-3</v>
      </c>
      <c r="F66" s="200">
        <v>6.8105035620062093E-2</v>
      </c>
    </row>
    <row r="67" spans="2:6" ht="15" x14ac:dyDescent="0.25">
      <c r="B67" s="201"/>
      <c r="C67" s="202">
        <v>-6.00695260695987</v>
      </c>
      <c r="D67" s="202">
        <v>-0.26090723444978092</v>
      </c>
      <c r="E67" s="202">
        <v>0.94149015742113207</v>
      </c>
      <c r="F67" s="202">
        <v>6.8105035620062093</v>
      </c>
    </row>
    <row r="68" spans="2:6" ht="15" x14ac:dyDescent="0.25">
      <c r="B68" s="196" t="s">
        <v>101</v>
      </c>
      <c r="C68" s="203">
        <v>7.4375857014835853</v>
      </c>
      <c r="D68" s="204">
        <v>-8.726387605212981</v>
      </c>
      <c r="E68" s="204">
        <v>-1.8988493644410021</v>
      </c>
      <c r="F68" s="204">
        <v>-2.2263747183075768</v>
      </c>
    </row>
    <row r="69" spans="2:6" ht="15" x14ac:dyDescent="0.25">
      <c r="B69"/>
      <c r="C69"/>
      <c r="D69"/>
      <c r="E69"/>
      <c r="F69"/>
    </row>
    <row r="70" spans="2:6" x14ac:dyDescent="0.2">
      <c r="B70" s="206" t="s">
        <v>109</v>
      </c>
      <c r="C70" s="2" t="s">
        <v>103</v>
      </c>
    </row>
    <row r="72" spans="2:6" x14ac:dyDescent="0.2">
      <c r="B72" s="134"/>
      <c r="C72" s="195">
        <v>2020</v>
      </c>
      <c r="D72" s="195">
        <v>2021</v>
      </c>
      <c r="E72" s="133">
        <v>2022</v>
      </c>
      <c r="F72" s="133">
        <v>2023</v>
      </c>
    </row>
    <row r="73" spans="2:6" x14ac:dyDescent="0.2">
      <c r="B73" s="191" t="s">
        <v>1</v>
      </c>
      <c r="C73" s="193">
        <v>-5.7058804164405448</v>
      </c>
      <c r="D73" s="193">
        <v>-0.43174217556327665</v>
      </c>
      <c r="E73" s="193">
        <v>2.8403395218621341</v>
      </c>
      <c r="F73" s="193">
        <v>9.0368782803137861</v>
      </c>
    </row>
    <row r="74" spans="2:6" ht="15" x14ac:dyDescent="0.25">
      <c r="B74"/>
      <c r="C74"/>
      <c r="D74"/>
      <c r="E74"/>
      <c r="F74"/>
    </row>
    <row r="75" spans="2:6" ht="15" x14ac:dyDescent="0.25">
      <c r="B75" t="s">
        <v>110</v>
      </c>
      <c r="C75" s="205">
        <v>-0.30107219051932521</v>
      </c>
      <c r="D75" s="205">
        <v>0.17083494111349573</v>
      </c>
      <c r="E75" s="205">
        <v>-1.8988493644410021</v>
      </c>
      <c r="F75" s="205">
        <v>-2.2263747183075768</v>
      </c>
    </row>
    <row r="76" spans="2:6" ht="15" x14ac:dyDescent="0.25">
      <c r="B76"/>
      <c r="C76"/>
      <c r="D76"/>
      <c r="E76"/>
      <c r="F76"/>
    </row>
  </sheetData>
  <mergeCells count="8">
    <mergeCell ref="B16:F16"/>
    <mergeCell ref="S40:T40"/>
    <mergeCell ref="J48:T48"/>
    <mergeCell ref="J40:J41"/>
    <mergeCell ref="K40:L40"/>
    <mergeCell ref="M40:N40"/>
    <mergeCell ref="O40:P40"/>
    <mergeCell ref="Q40:R40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201A-F611-4024-8C79-1C942976AC46}">
  <sheetPr>
    <tabColor rgb="FF00B050"/>
  </sheetPr>
  <dimension ref="B2:G34"/>
  <sheetViews>
    <sheetView showGridLines="0" zoomScale="130" zoomScaleNormal="130" workbookViewId="0">
      <selection activeCell="B5" sqref="B5:G17"/>
    </sheetView>
  </sheetViews>
  <sheetFormatPr baseColWidth="10" defaultColWidth="10.85546875" defaultRowHeight="11.25" x14ac:dyDescent="0.2"/>
  <cols>
    <col min="1" max="1" width="4" style="2" bestFit="1" customWidth="1"/>
    <col min="2" max="2" width="37.85546875" style="2" customWidth="1"/>
    <col min="3" max="3" width="14" style="2" customWidth="1"/>
    <col min="4" max="4" width="19" style="2" customWidth="1"/>
    <col min="5" max="5" width="14" style="2" customWidth="1"/>
    <col min="6" max="6" width="13" style="2" customWidth="1"/>
    <col min="7" max="7" width="27.42578125" style="2" customWidth="1"/>
    <col min="8" max="8" width="1.5703125" style="2" customWidth="1"/>
    <col min="9" max="9" width="4" style="2" bestFit="1" customWidth="1"/>
    <col min="10" max="10" width="12" style="2" bestFit="1" customWidth="1"/>
    <col min="11" max="11" width="6.140625" style="2" bestFit="1" customWidth="1"/>
    <col min="12" max="12" width="1.5703125" style="2" customWidth="1"/>
    <col min="13" max="13" width="12" style="2" bestFit="1" customWidth="1"/>
    <col min="14" max="14" width="5.5703125" style="2" bestFit="1" customWidth="1"/>
    <col min="15" max="15" width="14.140625" style="2" customWidth="1"/>
    <col min="16" max="16" width="5.42578125" style="2" customWidth="1"/>
    <col min="17" max="17" width="10.85546875" style="2"/>
    <col min="18" max="18" width="5.5703125" style="2" bestFit="1" customWidth="1"/>
    <col min="19" max="19" width="2.140625" style="2" customWidth="1"/>
    <col min="20" max="20" width="12.5703125" style="2" bestFit="1" customWidth="1"/>
    <col min="21" max="21" width="10.85546875" style="2"/>
    <col min="22" max="22" width="7.42578125" style="2" bestFit="1" customWidth="1"/>
    <col min="23" max="23" width="12.42578125" style="2" bestFit="1" customWidth="1"/>
    <col min="24" max="24" width="7.85546875" style="2" customWidth="1"/>
    <col min="25" max="16384" width="10.85546875" style="2"/>
  </cols>
  <sheetData>
    <row r="2" spans="2:7" ht="18" x14ac:dyDescent="0.35">
      <c r="B2" s="294" t="s">
        <v>41</v>
      </c>
      <c r="C2" s="294"/>
      <c r="D2" s="294"/>
      <c r="E2" s="294"/>
      <c r="F2" s="294"/>
      <c r="G2" s="294"/>
    </row>
    <row r="3" spans="2:7" ht="15" x14ac:dyDescent="0.3">
      <c r="B3" s="240" t="s">
        <v>42</v>
      </c>
      <c r="C3" s="241"/>
      <c r="D3" s="241"/>
      <c r="E3" s="241"/>
      <c r="F3" s="241"/>
      <c r="G3" s="242"/>
    </row>
    <row r="4" spans="2:7" ht="15" x14ac:dyDescent="0.3">
      <c r="B4" s="243"/>
      <c r="C4" s="243"/>
      <c r="D4" s="243"/>
      <c r="E4" s="243"/>
      <c r="F4" s="243"/>
      <c r="G4" s="243"/>
    </row>
    <row r="5" spans="2:7" ht="15" x14ac:dyDescent="0.2">
      <c r="B5" s="240"/>
      <c r="C5" s="249" t="s">
        <v>0</v>
      </c>
      <c r="D5" s="249" t="s">
        <v>1</v>
      </c>
      <c r="E5" s="249" t="s">
        <v>19</v>
      </c>
      <c r="F5" s="249" t="s">
        <v>3</v>
      </c>
      <c r="G5" s="249" t="s">
        <v>92</v>
      </c>
    </row>
    <row r="6" spans="2:7" ht="15" x14ac:dyDescent="0.2">
      <c r="B6" s="244" t="s">
        <v>10</v>
      </c>
      <c r="C6" s="250">
        <f>C23*100</f>
        <v>43.250007000871953</v>
      </c>
      <c r="D6" s="250">
        <f t="shared" ref="D6:G6" si="0">D23*100</f>
        <v>38.469085758095744</v>
      </c>
      <c r="E6" s="250">
        <f t="shared" si="0"/>
        <v>60.345334608358883</v>
      </c>
      <c r="F6" s="250">
        <f t="shared" si="0"/>
        <v>20.726873230694416</v>
      </c>
      <c r="G6" s="251">
        <f t="shared" si="0"/>
        <v>42.384827013204799</v>
      </c>
    </row>
    <row r="7" spans="2:7" ht="15" x14ac:dyDescent="0.2">
      <c r="B7" s="245" t="s">
        <v>11</v>
      </c>
      <c r="C7" s="252">
        <f t="shared" ref="C7:G7" si="1">C24*100</f>
        <v>20.752524647183765</v>
      </c>
      <c r="D7" s="252">
        <f t="shared" si="1"/>
        <v>19.928533499956956</v>
      </c>
      <c r="E7" s="252">
        <f t="shared" si="1"/>
        <v>12.89855296140102</v>
      </c>
      <c r="F7" s="252">
        <f t="shared" si="1"/>
        <v>0.75037097319840973</v>
      </c>
      <c r="G7" s="253">
        <f t="shared" si="1"/>
        <v>18.001269886141557</v>
      </c>
    </row>
    <row r="8" spans="2:7" ht="15" x14ac:dyDescent="0.2">
      <c r="B8" s="245" t="s">
        <v>12</v>
      </c>
      <c r="C8" s="252">
        <f t="shared" ref="C8:G8" si="2">C25*100</f>
        <v>11.600601942424872</v>
      </c>
      <c r="D8" s="252">
        <f t="shared" si="2"/>
        <v>11.315627039098008</v>
      </c>
      <c r="E8" s="252">
        <f t="shared" si="2"/>
        <v>13.687933471353578</v>
      </c>
      <c r="F8" s="252">
        <f t="shared" si="2"/>
        <v>2.996002521767505</v>
      </c>
      <c r="G8" s="253">
        <f t="shared" si="2"/>
        <v>11.10084582720007</v>
      </c>
    </row>
    <row r="9" spans="2:7" ht="15" x14ac:dyDescent="0.2">
      <c r="B9" s="245" t="s">
        <v>52</v>
      </c>
      <c r="C9" s="252">
        <f t="shared" ref="C9:G9" si="3">C26*100</f>
        <v>9.4379982225850334</v>
      </c>
      <c r="D9" s="252">
        <f t="shared" si="3"/>
        <v>2.8820299854708482</v>
      </c>
      <c r="E9" s="252">
        <f t="shared" si="3"/>
        <v>17.859905296036992</v>
      </c>
      <c r="F9" s="252">
        <f t="shared" si="3"/>
        <v>16.657488533493474</v>
      </c>
      <c r="G9" s="253">
        <f t="shared" si="3"/>
        <v>9.4544564888726477</v>
      </c>
    </row>
    <row r="10" spans="2:7" ht="15" x14ac:dyDescent="0.2">
      <c r="B10" s="245" t="s">
        <v>53</v>
      </c>
      <c r="C10" s="252">
        <f t="shared" ref="C10:G10" si="4">C27*100</f>
        <v>1.3588469286302958</v>
      </c>
      <c r="D10" s="252">
        <f t="shared" si="4"/>
        <v>4.0838901166505632</v>
      </c>
      <c r="E10" s="252">
        <f t="shared" si="4"/>
        <v>15.612213351350226</v>
      </c>
      <c r="F10" s="252">
        <f t="shared" si="4"/>
        <v>0.31323247290805745</v>
      </c>
      <c r="G10" s="253">
        <f t="shared" si="4"/>
        <v>3.6741628623133211</v>
      </c>
    </row>
    <row r="11" spans="2:7" ht="15" x14ac:dyDescent="0.2">
      <c r="B11" s="245" t="s">
        <v>166</v>
      </c>
      <c r="C11" s="252">
        <f t="shared" ref="C11:G11" si="5">C28*100</f>
        <v>0.10003526004799264</v>
      </c>
      <c r="D11" s="252">
        <f t="shared" si="5"/>
        <v>0.25900511691936978</v>
      </c>
      <c r="E11" s="252">
        <f t="shared" si="5"/>
        <v>0.28672952821707343</v>
      </c>
      <c r="F11" s="252">
        <f t="shared" si="5"/>
        <v>9.7787293269745411E-3</v>
      </c>
      <c r="G11" s="253">
        <f t="shared" si="5"/>
        <v>0.15409194867720039</v>
      </c>
    </row>
    <row r="12" spans="2:7" ht="15" x14ac:dyDescent="0.2">
      <c r="B12" s="244" t="s">
        <v>59</v>
      </c>
      <c r="C12" s="250">
        <f t="shared" ref="C12:G12" si="6">C29*100</f>
        <v>56.734004628470572</v>
      </c>
      <c r="D12" s="250">
        <f t="shared" si="6"/>
        <v>59.912099377935455</v>
      </c>
      <c r="E12" s="250">
        <f t="shared" si="6"/>
        <v>39.654665391641117</v>
      </c>
      <c r="F12" s="250">
        <f t="shared" si="6"/>
        <v>79.273126769305577</v>
      </c>
      <c r="G12" s="251">
        <f t="shared" si="6"/>
        <v>57.214570482648327</v>
      </c>
    </row>
    <row r="13" spans="2:7" ht="15" x14ac:dyDescent="0.3">
      <c r="B13" s="239" t="s">
        <v>58</v>
      </c>
      <c r="C13" s="252">
        <f t="shared" ref="C13:G13" si="7">C30*100</f>
        <v>39.768702963356496</v>
      </c>
      <c r="D13" s="252">
        <f t="shared" si="7"/>
        <v>40.931858046778665</v>
      </c>
      <c r="E13" s="252">
        <f t="shared" si="7"/>
        <v>37.672202236472543</v>
      </c>
      <c r="F13" s="252">
        <f t="shared" si="7"/>
        <v>78.859204705189114</v>
      </c>
      <c r="G13" s="253">
        <f t="shared" si="7"/>
        <v>42.908552882713451</v>
      </c>
    </row>
    <row r="14" spans="2:7" ht="15" x14ac:dyDescent="0.3">
      <c r="B14" s="239" t="s">
        <v>54</v>
      </c>
      <c r="C14" s="252">
        <f t="shared" ref="C14:G14" si="8">C31*100</f>
        <v>10.216740080232594</v>
      </c>
      <c r="D14" s="252">
        <f t="shared" si="8"/>
        <v>14.198904253189484</v>
      </c>
      <c r="E14" s="252">
        <f t="shared" si="8"/>
        <v>1.6827767089638206</v>
      </c>
      <c r="F14" s="252">
        <f t="shared" si="8"/>
        <v>0.25693445549122856</v>
      </c>
      <c r="G14" s="253">
        <f t="shared" si="8"/>
        <v>9.3455079245894268</v>
      </c>
    </row>
    <row r="15" spans="2:7" ht="15" x14ac:dyDescent="0.3">
      <c r="B15" s="239" t="s">
        <v>13</v>
      </c>
      <c r="C15" s="252">
        <f t="shared" ref="C15:G15" si="9">C32*100</f>
        <v>6.7485615848814824</v>
      </c>
      <c r="D15" s="252">
        <f t="shared" si="9"/>
        <v>4.7813370779673106</v>
      </c>
      <c r="E15" s="252">
        <f t="shared" si="9"/>
        <v>0.29968644620476415</v>
      </c>
      <c r="F15" s="252">
        <f t="shared" si="9"/>
        <v>0.15698760862523203</v>
      </c>
      <c r="G15" s="253">
        <f t="shared" si="9"/>
        <v>4.9605096753454507</v>
      </c>
    </row>
    <row r="16" spans="2:7" ht="15" x14ac:dyDescent="0.2">
      <c r="B16" s="246" t="s">
        <v>57</v>
      </c>
      <c r="C16" s="250">
        <f t="shared" ref="C16:G16" si="10">C33*100</f>
        <v>1.5988370657477192E-2</v>
      </c>
      <c r="D16" s="250">
        <f t="shared" si="10"/>
        <v>1.6188148639688067</v>
      </c>
      <c r="E16" s="254" t="s">
        <v>60</v>
      </c>
      <c r="F16" s="254" t="s">
        <v>60</v>
      </c>
      <c r="G16" s="251">
        <f t="shared" si="10"/>
        <v>0.40060250414689741</v>
      </c>
    </row>
    <row r="17" spans="2:7" ht="15" x14ac:dyDescent="0.2">
      <c r="B17" s="249" t="s">
        <v>4</v>
      </c>
      <c r="C17" s="255">
        <f t="shared" ref="C17:G17" si="11">C34*100</f>
        <v>100</v>
      </c>
      <c r="D17" s="255">
        <f t="shared" si="11"/>
        <v>100</v>
      </c>
      <c r="E17" s="255">
        <f t="shared" si="11"/>
        <v>100</v>
      </c>
      <c r="F17" s="255">
        <f t="shared" si="11"/>
        <v>100</v>
      </c>
      <c r="G17" s="256">
        <f t="shared" si="11"/>
        <v>100</v>
      </c>
    </row>
    <row r="18" spans="2:7" ht="138" customHeight="1" x14ac:dyDescent="0.3">
      <c r="B18" s="295" t="s">
        <v>160</v>
      </c>
      <c r="C18" s="296"/>
      <c r="D18" s="296"/>
      <c r="E18" s="296"/>
      <c r="F18" s="296"/>
      <c r="G18" s="296"/>
    </row>
    <row r="19" spans="2:7" ht="12.75" x14ac:dyDescent="0.2">
      <c r="B19" s="247"/>
    </row>
    <row r="20" spans="2:7" ht="12.75" x14ac:dyDescent="0.2">
      <c r="B20" s="247"/>
    </row>
    <row r="21" spans="2:7" ht="12.75" x14ac:dyDescent="0.2">
      <c r="B21" s="247"/>
    </row>
    <row r="22" spans="2:7" ht="12.75" x14ac:dyDescent="0.2">
      <c r="B22" s="248"/>
    </row>
    <row r="23" spans="2:7" x14ac:dyDescent="0.2">
      <c r="C23" s="55">
        <v>0.43250007000871954</v>
      </c>
      <c r="D23" s="55">
        <v>0.38469085758095745</v>
      </c>
      <c r="E23" s="55">
        <v>0.6034533460835888</v>
      </c>
      <c r="F23" s="55">
        <v>0.20726873230694418</v>
      </c>
      <c r="G23" s="127">
        <v>0.42384827013204796</v>
      </c>
    </row>
    <row r="24" spans="2:7" x14ac:dyDescent="0.2">
      <c r="C24" s="57">
        <v>0.20752524647183765</v>
      </c>
      <c r="D24" s="57">
        <v>0.19928533499956955</v>
      </c>
      <c r="E24" s="57">
        <v>0.12898552961401019</v>
      </c>
      <c r="F24" s="57">
        <v>7.5037097319840974E-3</v>
      </c>
      <c r="G24" s="128">
        <v>0.18001269886141558</v>
      </c>
    </row>
    <row r="25" spans="2:7" x14ac:dyDescent="0.2">
      <c r="C25" s="57">
        <v>0.11600601942424872</v>
      </c>
      <c r="D25" s="57">
        <v>0.11315627039098008</v>
      </c>
      <c r="E25" s="57">
        <v>0.13687933471353578</v>
      </c>
      <c r="F25" s="57">
        <v>2.9960025217675049E-2</v>
      </c>
      <c r="G25" s="128">
        <v>0.11100845827200069</v>
      </c>
    </row>
    <row r="26" spans="2:7" x14ac:dyDescent="0.2">
      <c r="C26" s="57">
        <v>9.437998222585034E-2</v>
      </c>
      <c r="D26" s="57">
        <v>2.8820299854708482E-2</v>
      </c>
      <c r="E26" s="57">
        <v>0.1785990529603699</v>
      </c>
      <c r="F26" s="57">
        <v>0.16657488533493475</v>
      </c>
      <c r="G26" s="128">
        <v>9.4544564888726479E-2</v>
      </c>
    </row>
    <row r="27" spans="2:7" x14ac:dyDescent="0.2">
      <c r="C27" s="57">
        <v>1.3588469286302958E-2</v>
      </c>
      <c r="D27" s="57">
        <v>4.0838901166505633E-2</v>
      </c>
      <c r="E27" s="57">
        <v>0.15612213351350226</v>
      </c>
      <c r="F27" s="57">
        <v>3.1323247290805747E-3</v>
      </c>
      <c r="G27" s="128">
        <v>3.674162862313321E-2</v>
      </c>
    </row>
    <row r="28" spans="2:7" x14ac:dyDescent="0.2">
      <c r="C28" s="57">
        <v>1.0003526004799263E-3</v>
      </c>
      <c r="D28" s="57">
        <v>2.590051169193698E-3</v>
      </c>
      <c r="E28" s="57">
        <v>2.867295282170734E-3</v>
      </c>
      <c r="F28" s="57">
        <v>9.7787293269745407E-5</v>
      </c>
      <c r="G28" s="128">
        <v>1.540919486772004E-3</v>
      </c>
    </row>
    <row r="29" spans="2:7" x14ac:dyDescent="0.2">
      <c r="C29" s="55">
        <v>0.56734004628470569</v>
      </c>
      <c r="D29" s="55">
        <v>0.59912099377935457</v>
      </c>
      <c r="E29" s="55">
        <v>0.3965466539164112</v>
      </c>
      <c r="F29" s="55">
        <v>0.7927312676930558</v>
      </c>
      <c r="G29" s="127">
        <v>0.5721457048264833</v>
      </c>
    </row>
    <row r="30" spans="2:7" x14ac:dyDescent="0.2">
      <c r="C30" s="57">
        <v>0.39768702963356495</v>
      </c>
      <c r="D30" s="57">
        <v>0.40931858046778663</v>
      </c>
      <c r="E30" s="57">
        <v>0.37672202236472541</v>
      </c>
      <c r="F30" s="57">
        <v>0.78859204705189112</v>
      </c>
      <c r="G30" s="128">
        <v>0.42908552882713452</v>
      </c>
    </row>
    <row r="31" spans="2:7" x14ac:dyDescent="0.2">
      <c r="C31" s="57">
        <v>0.10216740080232593</v>
      </c>
      <c r="D31" s="57">
        <v>0.14198904253189484</v>
      </c>
      <c r="E31" s="57">
        <v>1.6827767089638207E-2</v>
      </c>
      <c r="F31" s="57">
        <v>2.5693445549122857E-3</v>
      </c>
      <c r="G31" s="128">
        <v>9.3455079245894274E-2</v>
      </c>
    </row>
    <row r="32" spans="2:7" x14ac:dyDescent="0.2">
      <c r="C32" s="57">
        <v>6.7485615848814823E-2</v>
      </c>
      <c r="D32" s="57">
        <v>4.7813370779673105E-2</v>
      </c>
      <c r="E32" s="57">
        <v>2.9968644620476416E-3</v>
      </c>
      <c r="F32" s="57">
        <v>1.5698760862523204E-3</v>
      </c>
      <c r="G32" s="128">
        <v>4.9605096753454508E-2</v>
      </c>
    </row>
    <row r="33" spans="3:7" x14ac:dyDescent="0.2">
      <c r="C33" s="55">
        <v>1.5988370657477193E-4</v>
      </c>
      <c r="D33" s="55">
        <v>1.6188148639688066E-2</v>
      </c>
      <c r="E33" s="55" t="s">
        <v>60</v>
      </c>
      <c r="F33" s="55" t="s">
        <v>60</v>
      </c>
      <c r="G33" s="127">
        <v>4.006025041468974E-3</v>
      </c>
    </row>
    <row r="34" spans="3:7" x14ac:dyDescent="0.2">
      <c r="C34" s="56">
        <v>1</v>
      </c>
      <c r="D34" s="56">
        <v>1</v>
      </c>
      <c r="E34" s="56">
        <v>1</v>
      </c>
      <c r="F34" s="56">
        <v>1</v>
      </c>
      <c r="G34" s="129">
        <v>1</v>
      </c>
    </row>
  </sheetData>
  <mergeCells count="2">
    <mergeCell ref="B2:G2"/>
    <mergeCell ref="B18:G18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31ED-8A1E-4F7B-AE2A-E76BDB4E9E5F}">
  <sheetPr>
    <tabColor rgb="FF00B050"/>
  </sheetPr>
  <dimension ref="B2:O64"/>
  <sheetViews>
    <sheetView showGridLines="0" topLeftCell="A37" zoomScaleNormal="100" workbookViewId="0">
      <selection activeCell="B61" sqref="B61:J61"/>
    </sheetView>
  </sheetViews>
  <sheetFormatPr baseColWidth="10" defaultColWidth="11.42578125" defaultRowHeight="11.25" x14ac:dyDescent="0.2"/>
  <cols>
    <col min="1" max="1" width="7" style="2" customWidth="1"/>
    <col min="2" max="2" width="15.5703125" style="2" customWidth="1"/>
    <col min="3" max="7" width="11.42578125" style="2"/>
    <col min="8" max="8" width="14.5703125" style="2" customWidth="1"/>
    <col min="9" max="16384" width="11.42578125" style="2"/>
  </cols>
  <sheetData>
    <row r="2" spans="2:15" x14ac:dyDescent="0.2">
      <c r="B2" s="1" t="s">
        <v>55</v>
      </c>
    </row>
    <row r="4" spans="2:15" x14ac:dyDescent="0.2">
      <c r="C4" s="28"/>
      <c r="D4" s="40"/>
      <c r="E4" s="41"/>
      <c r="F4" s="41"/>
      <c r="G4" s="41"/>
      <c r="H4" s="41"/>
      <c r="I4" s="30" t="s">
        <v>18</v>
      </c>
      <c r="J4" s="40" t="s">
        <v>34</v>
      </c>
      <c r="K4" s="41"/>
      <c r="L4" s="41"/>
      <c r="M4" s="41"/>
      <c r="N4" s="41"/>
      <c r="O4" s="30"/>
    </row>
    <row r="5" spans="2:15" x14ac:dyDescent="0.2">
      <c r="C5" s="29"/>
      <c r="D5" s="39">
        <v>2019</v>
      </c>
      <c r="E5" s="39">
        <v>2020</v>
      </c>
      <c r="F5" s="39">
        <v>2021</v>
      </c>
      <c r="G5" s="39">
        <v>2022</v>
      </c>
      <c r="H5" s="39">
        <v>2023</v>
      </c>
      <c r="I5" s="107">
        <v>2024</v>
      </c>
      <c r="J5" s="3" t="s">
        <v>14</v>
      </c>
      <c r="K5" s="3" t="s">
        <v>15</v>
      </c>
      <c r="L5" s="3" t="s">
        <v>16</v>
      </c>
      <c r="M5" s="3" t="s">
        <v>32</v>
      </c>
      <c r="N5" s="108" t="s">
        <v>43</v>
      </c>
      <c r="O5" s="108" t="s">
        <v>44</v>
      </c>
    </row>
    <row r="6" spans="2:15" x14ac:dyDescent="0.2">
      <c r="B6" s="303" t="s">
        <v>4</v>
      </c>
      <c r="C6" s="28" t="s">
        <v>0</v>
      </c>
      <c r="D6" s="82">
        <v>6468.5928303454111</v>
      </c>
      <c r="E6" s="83">
        <v>5882.0941918131002</v>
      </c>
      <c r="F6" s="83">
        <v>5779.9570427393655</v>
      </c>
      <c r="G6" s="83">
        <v>5828.8132502610069</v>
      </c>
      <c r="H6" s="83">
        <v>5610.8090123329193</v>
      </c>
      <c r="I6" s="84">
        <v>5510.1367271199897</v>
      </c>
      <c r="J6" s="85">
        <v>-9.0668659152719155E-2</v>
      </c>
      <c r="K6" s="85">
        <v>-1.7364079143086908E-2</v>
      </c>
      <c r="L6" s="85">
        <v>8.452693879968054E-3</v>
      </c>
      <c r="M6" s="85">
        <v>-3.7401136143506708E-2</v>
      </c>
      <c r="N6" s="86">
        <v>-1.7942561400975388E-2</v>
      </c>
      <c r="O6" s="87">
        <v>-0.14817072713699331</v>
      </c>
    </row>
    <row r="7" spans="2:15" x14ac:dyDescent="0.2">
      <c r="B7" s="303"/>
      <c r="C7" s="81" t="s">
        <v>1</v>
      </c>
      <c r="D7" s="88">
        <v>2251.1282026416798</v>
      </c>
      <c r="E7" s="89">
        <v>2115.9039983870866</v>
      </c>
      <c r="F7" s="89">
        <v>2110.3834517812825</v>
      </c>
      <c r="G7" s="89">
        <v>2129.6921081295905</v>
      </c>
      <c r="H7" s="89">
        <v>2275.3334269462498</v>
      </c>
      <c r="I7" s="84">
        <v>2403.5330314299986</v>
      </c>
      <c r="J7" s="85">
        <v>-6.00695260695987E-2</v>
      </c>
      <c r="K7" s="85">
        <v>-2.6090723444978092E-3</v>
      </c>
      <c r="L7" s="85">
        <v>9.1493592465436979E-3</v>
      </c>
      <c r="M7" s="85">
        <v>6.8386091238591851E-2</v>
      </c>
      <c r="N7" s="90">
        <v>5.6343216763534709E-2</v>
      </c>
      <c r="O7" s="91">
        <v>6.7701532329199621E-2</v>
      </c>
    </row>
    <row r="8" spans="2:15" x14ac:dyDescent="0.2">
      <c r="B8" s="303"/>
      <c r="C8" s="28" t="s">
        <v>2</v>
      </c>
      <c r="D8" s="88">
        <v>1232.3126250595524</v>
      </c>
      <c r="E8" s="89">
        <v>1223.5509952606637</v>
      </c>
      <c r="F8" s="89">
        <v>1195.5712265482532</v>
      </c>
      <c r="G8" s="89">
        <v>1271.96243136777</v>
      </c>
      <c r="H8" s="89">
        <v>1262.5714522821577</v>
      </c>
      <c r="I8" s="84">
        <v>1249.1185524165796</v>
      </c>
      <c r="J8" s="85">
        <v>-7.109908330660164E-3</v>
      </c>
      <c r="K8" s="85">
        <v>-2.2867676803654424E-2</v>
      </c>
      <c r="L8" s="85">
        <v>6.3895151642338055E-2</v>
      </c>
      <c r="M8" s="85">
        <v>-7.3830632525160311E-3</v>
      </c>
      <c r="N8" s="90">
        <v>-1.0655159231789502E-2</v>
      </c>
      <c r="O8" s="91">
        <v>1.3637714176802485E-2</v>
      </c>
    </row>
    <row r="9" spans="2:15" x14ac:dyDescent="0.2">
      <c r="B9" s="303"/>
      <c r="C9" s="28" t="s">
        <v>3</v>
      </c>
      <c r="D9" s="92">
        <v>897.50890900428794</v>
      </c>
      <c r="E9" s="67">
        <v>937.23772511848358</v>
      </c>
      <c r="F9" s="67">
        <v>866.05819194921514</v>
      </c>
      <c r="G9" s="67">
        <v>848.89614946057361</v>
      </c>
      <c r="H9" s="67">
        <v>799.08290456431541</v>
      </c>
      <c r="I9" s="124">
        <v>821.86616096</v>
      </c>
      <c r="J9" s="93">
        <v>4.426565097640256E-2</v>
      </c>
      <c r="K9" s="93">
        <v>-7.5946082046868146E-2</v>
      </c>
      <c r="L9" s="93">
        <v>-1.9816269447224255E-2</v>
      </c>
      <c r="M9" s="93">
        <v>-5.8680022200491511E-2</v>
      </c>
      <c r="N9" s="94">
        <v>2.8511755495641333E-2</v>
      </c>
      <c r="O9" s="95">
        <v>-8.4280776809455116E-2</v>
      </c>
    </row>
    <row r="10" spans="2:15" x14ac:dyDescent="0.2">
      <c r="B10" s="303"/>
      <c r="C10" s="47" t="s">
        <v>4</v>
      </c>
      <c r="D10" s="96">
        <v>10849.54256705093</v>
      </c>
      <c r="E10" s="96">
        <v>10158.786910579336</v>
      </c>
      <c r="F10" s="96">
        <v>9951.9699130181143</v>
      </c>
      <c r="G10" s="96">
        <v>10079.363939218942</v>
      </c>
      <c r="H10" s="96">
        <v>9947.7967961256418</v>
      </c>
      <c r="I10" s="97">
        <v>9984.6544719265676</v>
      </c>
      <c r="J10" s="98">
        <v>-6.3666799978218114E-2</v>
      </c>
      <c r="K10" s="98">
        <v>-2.0358434464831876E-2</v>
      </c>
      <c r="L10" s="98">
        <v>1.2800885383926319E-2</v>
      </c>
      <c r="M10" s="98">
        <v>-1.3053119610193842E-2</v>
      </c>
      <c r="N10" s="109">
        <v>3.7051094384317196E-3</v>
      </c>
      <c r="O10" s="100">
        <v>-7.9716549318028296E-2</v>
      </c>
    </row>
    <row r="11" spans="2:15" x14ac:dyDescent="0.2">
      <c r="B11" s="304" t="s">
        <v>23</v>
      </c>
      <c r="C11" s="28" t="s">
        <v>0</v>
      </c>
      <c r="D11" s="82">
        <v>5043.3966411411739</v>
      </c>
      <c r="E11" s="83">
        <v>4757.2104258927993</v>
      </c>
      <c r="F11" s="83">
        <v>4683.3654970099315</v>
      </c>
      <c r="G11" s="83">
        <v>4688.2101385340575</v>
      </c>
      <c r="H11" s="83">
        <v>4484.3213929710564</v>
      </c>
      <c r="I11" s="84">
        <v>4317.2289540399897</v>
      </c>
      <c r="J11" s="85">
        <v>-5.6744736853300282E-2</v>
      </c>
      <c r="K11" s="85">
        <v>-1.5522737544032217E-2</v>
      </c>
      <c r="L11" s="85">
        <v>1.0344359258782632E-3</v>
      </c>
      <c r="M11" s="85">
        <v>-4.3489677198376264E-2</v>
      </c>
      <c r="N11" s="86">
        <v>-3.7261477108437302E-2</v>
      </c>
      <c r="O11" s="101">
        <v>-0.14398385428929372</v>
      </c>
    </row>
    <row r="12" spans="2:15" x14ac:dyDescent="0.2">
      <c r="B12" s="305"/>
      <c r="C12" s="81" t="s">
        <v>1</v>
      </c>
      <c r="D12" s="88">
        <v>1804.3842528891519</v>
      </c>
      <c r="E12" s="89">
        <v>1741.6103137459727</v>
      </c>
      <c r="F12" s="89">
        <v>1749.9664793130423</v>
      </c>
      <c r="G12" s="89">
        <v>1795.304537890245</v>
      </c>
      <c r="H12" s="89">
        <v>1843.6725404778283</v>
      </c>
      <c r="I12" s="84">
        <v>1912.5774683099985</v>
      </c>
      <c r="J12" s="85">
        <v>-3.4789673564633805E-2</v>
      </c>
      <c r="K12" s="85">
        <v>4.7979536530744493E-3</v>
      </c>
      <c r="L12" s="85">
        <v>2.5907958302721523E-2</v>
      </c>
      <c r="M12" s="85">
        <v>2.6941391595000974E-2</v>
      </c>
      <c r="N12" s="90">
        <v>3.7373734391201507E-2</v>
      </c>
      <c r="O12" s="91">
        <v>5.9961294412545163E-2</v>
      </c>
    </row>
    <row r="13" spans="2:15" x14ac:dyDescent="0.2">
      <c r="B13" s="305"/>
      <c r="C13" s="28" t="s">
        <v>2</v>
      </c>
      <c r="D13" s="88">
        <v>901.03315864697493</v>
      </c>
      <c r="E13" s="89">
        <v>889.32407582938401</v>
      </c>
      <c r="F13" s="89">
        <v>819.10869845233526</v>
      </c>
      <c r="G13" s="89">
        <v>897.55898605385494</v>
      </c>
      <c r="H13" s="89">
        <v>872.74995850622417</v>
      </c>
      <c r="I13" s="84">
        <v>863.73262994657955</v>
      </c>
      <c r="J13" s="85">
        <v>-1.2995174156713252E-2</v>
      </c>
      <c r="K13" s="85">
        <v>-7.8953645004568029E-2</v>
      </c>
      <c r="L13" s="85">
        <v>9.5775185576404631E-2</v>
      </c>
      <c r="M13" s="85">
        <v>-2.7640553916912336E-2</v>
      </c>
      <c r="N13" s="90">
        <v>-1.03320870677307E-2</v>
      </c>
      <c r="O13" s="91">
        <v>-4.1397509450603609E-2</v>
      </c>
    </row>
    <row r="14" spans="2:15" x14ac:dyDescent="0.2">
      <c r="B14" s="305"/>
      <c r="C14" s="29" t="s">
        <v>3</v>
      </c>
      <c r="D14" s="92">
        <v>644.93768461171987</v>
      </c>
      <c r="E14" s="67">
        <v>639.23819905213281</v>
      </c>
      <c r="F14" s="67">
        <v>587.36784918276362</v>
      </c>
      <c r="G14" s="67">
        <v>585.03543548811501</v>
      </c>
      <c r="H14" s="67">
        <v>557.61867219917019</v>
      </c>
      <c r="I14" s="84">
        <v>562.46998138999993</v>
      </c>
      <c r="J14" s="85">
        <v>-8.8372655150681378E-3</v>
      </c>
      <c r="K14" s="85">
        <v>-8.1144008518706956E-2</v>
      </c>
      <c r="L14" s="85">
        <v>-3.9709590810832474E-3</v>
      </c>
      <c r="M14" s="85">
        <v>-4.6863423351561795E-2</v>
      </c>
      <c r="N14" s="90">
        <v>8.7000479587544532E-3</v>
      </c>
      <c r="O14" s="91">
        <v>-0.12786925805299942</v>
      </c>
    </row>
    <row r="15" spans="2:15" x14ac:dyDescent="0.2">
      <c r="B15" s="306"/>
      <c r="C15" s="47" t="s">
        <v>4</v>
      </c>
      <c r="D15" s="96">
        <v>8393.7517372890197</v>
      </c>
      <c r="E15" s="96">
        <v>8027.3830145202883</v>
      </c>
      <c r="F15" s="96">
        <v>7839.8085239580723</v>
      </c>
      <c r="G15" s="96">
        <v>7966.1090979662722</v>
      </c>
      <c r="H15" s="96">
        <v>7758.3625641542785</v>
      </c>
      <c r="I15" s="97">
        <v>7656.0090336865669</v>
      </c>
      <c r="J15" s="103">
        <v>-4.3647791146972814E-2</v>
      </c>
      <c r="K15" s="103">
        <v>-2.3366829541199508E-2</v>
      </c>
      <c r="L15" s="103">
        <v>1.6110160550762309E-2</v>
      </c>
      <c r="M15" s="103">
        <v>-2.6078795966406054E-2</v>
      </c>
      <c r="N15" s="99">
        <v>-1.3192671729549299E-2</v>
      </c>
      <c r="O15" s="100">
        <v>-8.7891889907233067E-2</v>
      </c>
    </row>
    <row r="16" spans="2:15" x14ac:dyDescent="0.2">
      <c r="B16" s="304" t="s">
        <v>25</v>
      </c>
      <c r="C16" s="28" t="s">
        <v>0</v>
      </c>
      <c r="D16" s="82">
        <v>1425.1961892042368</v>
      </c>
      <c r="E16" s="83">
        <v>1124.8837659203</v>
      </c>
      <c r="F16" s="83">
        <v>1096.5915457294348</v>
      </c>
      <c r="G16" s="83">
        <v>1140.6031117269513</v>
      </c>
      <c r="H16" s="83">
        <v>1126.4876193618629</v>
      </c>
      <c r="I16" s="84">
        <v>1192.90777308</v>
      </c>
      <c r="J16" s="85">
        <v>-0.21071654945388063</v>
      </c>
      <c r="K16" s="85">
        <v>-2.5151238775073415E-2</v>
      </c>
      <c r="L16" s="85">
        <v>4.0134876261735952E-2</v>
      </c>
      <c r="M16" s="85">
        <v>-1.237546366475939E-2</v>
      </c>
      <c r="N16" s="86">
        <v>5.8962169291983058E-2</v>
      </c>
      <c r="O16" s="101">
        <v>-0.16298697532578721</v>
      </c>
    </row>
    <row r="17" spans="2:15" x14ac:dyDescent="0.2">
      <c r="B17" s="305"/>
      <c r="C17" s="81" t="s">
        <v>1</v>
      </c>
      <c r="D17" s="88">
        <v>446.74394975252773</v>
      </c>
      <c r="E17" s="89">
        <v>374.29368464111371</v>
      </c>
      <c r="F17" s="89">
        <v>360.41697246824015</v>
      </c>
      <c r="G17" s="89">
        <v>334.38757023934505</v>
      </c>
      <c r="H17" s="89">
        <v>431.66088646842161</v>
      </c>
      <c r="I17" s="84">
        <v>490.95556311999991</v>
      </c>
      <c r="J17" s="85">
        <v>-0.16217402642284817</v>
      </c>
      <c r="K17" s="85">
        <v>-3.7074395701276797E-2</v>
      </c>
      <c r="L17" s="85">
        <v>-7.2220245485772216E-2</v>
      </c>
      <c r="M17" s="85">
        <v>0.29089991640374402</v>
      </c>
      <c r="N17" s="90">
        <v>0.13736402465530317</v>
      </c>
      <c r="O17" s="91">
        <v>9.8964101006769223E-2</v>
      </c>
    </row>
    <row r="18" spans="2:15" x14ac:dyDescent="0.2">
      <c r="B18" s="305"/>
      <c r="C18" s="28" t="s">
        <v>2</v>
      </c>
      <c r="D18" s="88">
        <v>331.27946641257756</v>
      </c>
      <c r="E18" s="89">
        <v>334.22691943127978</v>
      </c>
      <c r="F18" s="89">
        <v>376.46252809591789</v>
      </c>
      <c r="G18" s="89">
        <v>374.40344531391497</v>
      </c>
      <c r="H18" s="89">
        <v>389.82149377593362</v>
      </c>
      <c r="I18" s="84">
        <v>385.38592246999997</v>
      </c>
      <c r="J18" s="85">
        <v>8.8971799267252294E-3</v>
      </c>
      <c r="K18" s="85">
        <v>0.12636806375891618</v>
      </c>
      <c r="L18" s="85">
        <v>-5.4695557414901064E-3</v>
      </c>
      <c r="M18" s="85">
        <v>4.1180306044170001E-2</v>
      </c>
      <c r="N18" s="90">
        <v>-1.1378467777570012E-2</v>
      </c>
      <c r="O18" s="91">
        <v>0.16332571602864721</v>
      </c>
    </row>
    <row r="19" spans="2:15" x14ac:dyDescent="0.2">
      <c r="B19" s="305"/>
      <c r="C19" s="28" t="s">
        <v>3</v>
      </c>
      <c r="D19" s="92">
        <v>252.57122439256793</v>
      </c>
      <c r="E19" s="67">
        <v>297.99952606635082</v>
      </c>
      <c r="F19" s="67">
        <v>278.69034276645152</v>
      </c>
      <c r="G19" s="67">
        <v>263.86071397245854</v>
      </c>
      <c r="H19" s="67">
        <v>241.46423236514525</v>
      </c>
      <c r="I19" s="124">
        <v>259.39617957000002</v>
      </c>
      <c r="J19" s="85">
        <v>0.17986333076160066</v>
      </c>
      <c r="K19" s="85">
        <v>-6.4796020164139545E-2</v>
      </c>
      <c r="L19" s="85">
        <v>-5.3211850280799E-2</v>
      </c>
      <c r="M19" s="85">
        <v>-8.4879940140126342E-2</v>
      </c>
      <c r="N19" s="90">
        <v>7.4263368239722682E-2</v>
      </c>
      <c r="O19" s="91">
        <v>2.7021903203130249E-2</v>
      </c>
    </row>
    <row r="20" spans="2:15" x14ac:dyDescent="0.2">
      <c r="B20" s="306"/>
      <c r="C20" s="47" t="s">
        <v>4</v>
      </c>
      <c r="D20" s="104">
        <f t="shared" ref="D20:I20" si="0">SUM(D16:D19)</f>
        <v>2455.7908297619097</v>
      </c>
      <c r="E20" s="105">
        <f t="shared" si="0"/>
        <v>2131.4038960590442</v>
      </c>
      <c r="F20" s="105">
        <f t="shared" si="0"/>
        <v>2112.1613890600443</v>
      </c>
      <c r="G20" s="105">
        <f t="shared" si="0"/>
        <v>2113.2548412526698</v>
      </c>
      <c r="H20" s="105">
        <f t="shared" si="0"/>
        <v>2189.4342319713633</v>
      </c>
      <c r="I20" s="97">
        <f t="shared" si="0"/>
        <v>2328.6454382400002</v>
      </c>
      <c r="J20" s="102">
        <f t="shared" ref="J20:M20" si="1">E20/D20-1</f>
        <v>-0.13209062016666739</v>
      </c>
      <c r="K20" s="103">
        <f t="shared" si="1"/>
        <v>-9.0280903748835017E-3</v>
      </c>
      <c r="L20" s="103">
        <f t="shared" si="1"/>
        <v>5.1769348606089949E-4</v>
      </c>
      <c r="M20" s="103">
        <f t="shared" si="1"/>
        <v>3.604836919409915E-2</v>
      </c>
      <c r="N20" s="99">
        <f t="shared" ref="N20" si="2">I20/H20-1</f>
        <v>6.3583187033342092E-2</v>
      </c>
      <c r="O20" s="106">
        <f t="shared" ref="O20" si="3">I20/D20-1</f>
        <v>-5.17737056352785E-2</v>
      </c>
    </row>
    <row r="21" spans="2:15" x14ac:dyDescent="0.2">
      <c r="D21" s="12"/>
      <c r="E21" s="12"/>
      <c r="F21" s="12"/>
      <c r="G21" s="12"/>
      <c r="H21" s="12"/>
    </row>
    <row r="22" spans="2:15" ht="10.35" customHeight="1" x14ac:dyDescent="0.2">
      <c r="B22" s="281" t="s">
        <v>17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81"/>
    </row>
    <row r="23" spans="2:15" x14ac:dyDescent="0.2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2:15" ht="10.35" customHeight="1" x14ac:dyDescent="0.2">
      <c r="B24" s="272" t="s">
        <v>30</v>
      </c>
      <c r="C24" s="272"/>
      <c r="D24" s="272"/>
      <c r="E24" s="272"/>
      <c r="F24" s="272"/>
      <c r="G24" s="272"/>
      <c r="H24" s="272"/>
      <c r="I24" s="272"/>
      <c r="J24" s="272"/>
      <c r="K24" s="272"/>
      <c r="L24" s="272"/>
    </row>
    <row r="26" spans="2:15" x14ac:dyDescent="0.2">
      <c r="B26" s="297" t="s">
        <v>33</v>
      </c>
      <c r="C26" s="297"/>
      <c r="D26" s="297"/>
      <c r="E26" s="297"/>
      <c r="F26" s="297"/>
      <c r="G26" s="297"/>
      <c r="H26" s="298"/>
      <c r="I26" s="299"/>
    </row>
    <row r="28" spans="2:15" ht="10.35" customHeight="1" x14ac:dyDescent="0.2">
      <c r="B28" s="300"/>
      <c r="C28" s="300"/>
      <c r="D28" s="300"/>
      <c r="E28" s="300"/>
      <c r="F28" s="300"/>
      <c r="G28" s="300"/>
      <c r="H28" s="300"/>
      <c r="I28" s="300"/>
      <c r="J28" s="300"/>
    </row>
    <row r="61" spans="2:10" ht="170.25" customHeight="1" x14ac:dyDescent="0.25">
      <c r="B61" s="301" t="s">
        <v>161</v>
      </c>
      <c r="C61" s="301"/>
      <c r="D61" s="301"/>
      <c r="E61" s="301"/>
      <c r="F61" s="301"/>
      <c r="G61" s="301"/>
      <c r="H61" s="301"/>
      <c r="I61" s="301"/>
      <c r="J61" s="302"/>
    </row>
    <row r="62" spans="2:10" ht="12.75" x14ac:dyDescent="0.2">
      <c r="B62" s="257"/>
    </row>
    <row r="63" spans="2:10" ht="12.75" x14ac:dyDescent="0.2">
      <c r="B63" s="257"/>
    </row>
    <row r="64" spans="2:10" ht="12.75" x14ac:dyDescent="0.2">
      <c r="B64" s="258"/>
    </row>
  </sheetData>
  <mergeCells count="8">
    <mergeCell ref="B26:I26"/>
    <mergeCell ref="B28:J28"/>
    <mergeCell ref="B61:J61"/>
    <mergeCell ref="B6:B10"/>
    <mergeCell ref="B11:B15"/>
    <mergeCell ref="B16:B20"/>
    <mergeCell ref="B22:L22"/>
    <mergeCell ref="B24:L24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Sommaire</vt:lpstr>
      <vt:lpstr>Tableau 1</vt:lpstr>
      <vt:lpstr>Graph 1</vt:lpstr>
      <vt:lpstr>Graph 2</vt:lpstr>
      <vt:lpstr>Graphiques 3 et 4</vt:lpstr>
      <vt:lpstr>Tableau A</vt:lpstr>
      <vt:lpstr>Tableau B</vt:lpstr>
      <vt:lpstr>Tableau 2</vt:lpstr>
      <vt:lpstr>Graph 5</vt:lpstr>
      <vt:lpstr>Tableau 3</vt:lpstr>
      <vt:lpstr>Graph 6</vt:lpstr>
      <vt:lpstr>Graph 7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BUNEL Catherine</dc:creator>
  <cp:lastModifiedBy>BREIDT Laura</cp:lastModifiedBy>
  <cp:lastPrinted>2025-06-27T12:27:42Z</cp:lastPrinted>
  <dcterms:created xsi:type="dcterms:W3CDTF">2023-12-04T13:40:32Z</dcterms:created>
  <dcterms:modified xsi:type="dcterms:W3CDTF">2026-07-27T14:55:21Z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2024-11-28T16:45:51Z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2d34f39c-5444-4449-9850-52c50ceec96b</vt:lpwstr>
  </property>
  <property fmtid="{D5CDD505-2E9C-101B-9397-08002B2CF9AE}" pid="8" name="MSIP_Label_37f782e2-1048-4ae6-8561-ea50d7047004_ContentBits">
    <vt:lpwstr>2</vt:lpwstr>
  </property>
</Properties>
</file>