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ml.chartshapes+xml"/>
  <Override PartName="/xl/drawings/drawing5.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7.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24226"/>
  <mc:AlternateContent xmlns:mc="http://schemas.openxmlformats.org/markup-compatibility/2006">
    <mc:Choice Requires="x15">
      <x15ac:absPath xmlns:x15ac="http://schemas.microsoft.com/office/spreadsheetml/2010/11/ac" url="Y:\ACTIVITE\Z-PUBLICATIONS 2007-2025\CHIFFRES CLES 2025\MANUSCRIT\15. Tourisme et culture\"/>
    </mc:Choice>
  </mc:AlternateContent>
  <xr:revisionPtr revIDLastSave="0" documentId="13_ncr:1_{8D9B3BBF-D788-408A-9F68-B0E4F99A6FDA}" xr6:coauthVersionLast="47" xr6:coauthVersionMax="47" xr10:uidLastSave="{00000000-0000-0000-0000-000000000000}"/>
  <bookViews>
    <workbookView xWindow="-108" yWindow="-108" windowWidth="23256" windowHeight="12576" tabRatio="885" firstSheet="2" activeTab="4" xr2:uid="{00000000-000D-0000-FFFF-FFFF00000000}"/>
  </bookViews>
  <sheets>
    <sheet name="Sommaire" sheetId="6" r:id="rId1"/>
    <sheet name="Graph 1 CC 2025" sheetId="20" r:id="rId2"/>
    <sheet name="Graph 2 CC 2025" sheetId="19" r:id="rId3"/>
    <sheet name="Tab 1 CC 2025" sheetId="21" r:id="rId4"/>
    <sheet name="Graphique 3" sheetId="7" r:id="rId5"/>
    <sheet name="Graphique 4" sheetId="15" r:id="rId6"/>
    <sheet name="Graph 5 CC 2025" sheetId="23" r:id="rId7"/>
    <sheet name="Graphique 6" sheetId="3" r:id="rId8"/>
    <sheet name="Graphique 7" sheetId="17" r:id="rId9"/>
    <sheet name="Tab 2 CC 2025" sheetId="8" r:id="rId10"/>
    <sheet name="Feuil5" sheetId="22" r:id="rId11"/>
  </sheets>
  <externalReferences>
    <externalReference r:id="rId12"/>
    <externalReference r:id="rId13"/>
  </externalReferences>
  <definedNames>
    <definedName name="_xlnm.Print_Area" localSheetId="4">'Graphique 3'!$B$7:$I$31</definedName>
    <definedName name="_xlnm.Print_Area" localSheetId="5">'Graphique 4'!$A$1:$I$29</definedName>
    <definedName name="_xlnm.Print_Area" localSheetId="7">'Graphique 6'!$A$1:$I$25</definedName>
    <definedName name="_xlnm.Print_Area" localSheetId="8">'Graphique 7'!#REF!</definedName>
    <definedName name="_xlnm.Print_Area" localSheetId="9">'Tab 2 CC 2025'!$F$1:$M$17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44" i="3" l="1"/>
  <c r="O42" i="3"/>
  <c r="O41" i="3"/>
  <c r="O40" i="3"/>
  <c r="O39" i="3"/>
  <c r="N39" i="3"/>
  <c r="O38" i="3"/>
  <c r="N37" i="3"/>
  <c r="O37" i="3"/>
  <c r="N36" i="3"/>
  <c r="O36" i="3"/>
  <c r="O35" i="3"/>
  <c r="N34" i="3"/>
  <c r="N33" i="3"/>
  <c r="O33" i="3"/>
  <c r="O32" i="3"/>
  <c r="O29" i="3"/>
  <c r="O30" i="3"/>
  <c r="O31" i="3"/>
  <c r="O28" i="3"/>
  <c r="V43" i="3"/>
  <c r="V42" i="3"/>
  <c r="V40" i="3"/>
  <c r="V39" i="3"/>
  <c r="V38" i="3"/>
  <c r="V37" i="3"/>
  <c r="V36" i="3"/>
  <c r="V35" i="3"/>
  <c r="V34" i="3"/>
  <c r="V33" i="3"/>
  <c r="V31" i="3"/>
  <c r="V32" i="3"/>
  <c r="V29" i="3"/>
  <c r="V30" i="3"/>
  <c r="V28" i="3"/>
  <c r="G33" i="3"/>
  <c r="V41" i="3" s="1"/>
  <c r="O34" i="3" l="1"/>
  <c r="B5" i="8"/>
  <c r="D40" i="8"/>
  <c r="C6" i="8" s="1"/>
  <c r="N8" i="8" s="1"/>
  <c r="D39" i="8"/>
  <c r="C5" i="8" s="1"/>
  <c r="N7" i="8" s="1"/>
  <c r="C40" i="8"/>
  <c r="B6" i="8" s="1"/>
  <c r="C39" i="8"/>
  <c r="AA63" i="7"/>
  <c r="AB63" i="7" s="1"/>
  <c r="AA55" i="7"/>
  <c r="AB55" i="7"/>
  <c r="AA54" i="7"/>
  <c r="AB54" i="7" s="1"/>
  <c r="AA58" i="7"/>
  <c r="AB58" i="7"/>
  <c r="AA47" i="7"/>
  <c r="AB47" i="7"/>
  <c r="D61" i="8"/>
  <c r="M8" i="8" s="1"/>
  <c r="C61" i="8"/>
  <c r="M6" i="8" s="1"/>
  <c r="D60" i="8"/>
  <c r="M7" i="8" s="1"/>
  <c r="C60" i="8"/>
  <c r="M5" i="8" s="1"/>
  <c r="U41" i="3"/>
  <c r="U40" i="3"/>
  <c r="U30" i="3"/>
  <c r="U36" i="3"/>
  <c r="U28" i="3"/>
  <c r="AA65" i="7"/>
  <c r="AB65" i="7" s="1"/>
  <c r="AA64" i="7"/>
  <c r="AB64" i="7" s="1"/>
  <c r="AA62" i="7"/>
  <c r="AB62" i="7" s="1"/>
  <c r="AA61" i="7"/>
  <c r="AB61" i="7" s="1"/>
  <c r="AA60" i="7"/>
  <c r="AB60" i="7" s="1"/>
  <c r="AA59" i="7"/>
  <c r="AB59" i="7" s="1"/>
  <c r="AA57" i="7"/>
  <c r="AB57" i="7" s="1"/>
  <c r="AA56" i="7"/>
  <c r="AB56" i="7" s="1"/>
  <c r="AA53" i="7"/>
  <c r="AB53" i="7" s="1"/>
  <c r="AA52" i="7"/>
  <c r="AB52" i="7" s="1"/>
  <c r="AA51" i="7"/>
  <c r="AB51" i="7" s="1"/>
  <c r="AA50" i="7"/>
  <c r="AB50" i="7" s="1"/>
  <c r="AA49" i="7"/>
  <c r="AB49" i="7" s="1"/>
  <c r="AA48" i="7"/>
  <c r="AB48" i="7" s="1"/>
  <c r="AA39" i="7"/>
  <c r="AB39" i="7" s="1"/>
  <c r="AA40" i="7"/>
  <c r="AB40" i="7" s="1"/>
  <c r="AA41" i="7"/>
  <c r="AB41" i="7" s="1"/>
  <c r="AA42" i="7"/>
  <c r="AB42" i="7" s="1"/>
  <c r="AA43" i="7"/>
  <c r="AB43" i="7" s="1"/>
  <c r="AA44" i="7"/>
  <c r="AB44" i="7" s="1"/>
  <c r="AA45" i="7"/>
  <c r="AB45" i="7" s="1"/>
  <c r="AA46" i="7"/>
  <c r="AB46" i="7" s="1"/>
  <c r="AA38" i="7"/>
  <c r="D6" i="8" l="1"/>
  <c r="N6" i="8"/>
  <c r="D5" i="8"/>
  <c r="N9" i="8" s="1"/>
  <c r="N5" i="8"/>
  <c r="E40" i="8"/>
  <c r="E39" i="8"/>
  <c r="B7" i="8"/>
  <c r="C7" i="8"/>
  <c r="B8" i="8"/>
  <c r="C8" i="8"/>
  <c r="E60" i="8"/>
  <c r="E61" i="8"/>
  <c r="M9" i="8" s="1"/>
  <c r="AA66" i="7"/>
  <c r="AB38" i="7"/>
  <c r="AB66" i="7" s="1"/>
  <c r="D7" i="8" l="1"/>
  <c r="D8" i="8"/>
  <c r="AC66" i="7"/>
  <c r="Z66" i="7" s="1"/>
  <c r="L9" i="8" l="1"/>
  <c r="L8" i="8"/>
  <c r="L7" i="8"/>
  <c r="L6" i="8"/>
  <c r="L5" i="8"/>
  <c r="I9" i="8"/>
  <c r="I8" i="8"/>
  <c r="I7" i="8"/>
  <c r="I6" i="8"/>
  <c r="I5" i="8"/>
  <c r="K9" i="8"/>
  <c r="K8" i="8"/>
  <c r="K7" i="8"/>
  <c r="K6" i="8"/>
  <c r="K5" i="8"/>
  <c r="J9" i="8"/>
  <c r="J8" i="8"/>
  <c r="J7" i="8"/>
  <c r="J6" i="8"/>
  <c r="J5" i="8"/>
  <c r="H8" i="8"/>
  <c r="H9" i="8"/>
  <c r="H7" i="8"/>
  <c r="H6" i="8"/>
  <c r="H5" i="8"/>
  <c r="D104" i="8" l="1"/>
  <c r="D103" i="8"/>
  <c r="C126" i="8"/>
  <c r="D123" i="8"/>
  <c r="D124" i="8" s="1"/>
  <c r="D84" i="8"/>
  <c r="D83" i="8"/>
  <c r="D82" i="8"/>
  <c r="D81" i="8"/>
  <c r="C83" i="8"/>
  <c r="C84" i="8" s="1"/>
  <c r="C82" i="8"/>
  <c r="C81" i="8"/>
  <c r="E82" i="8" l="1"/>
  <c r="E81" i="8"/>
  <c r="D125" i="8"/>
  <c r="D126" i="8" s="1"/>
  <c r="E126" i="8" s="1"/>
  <c r="E84" i="8"/>
  <c r="E83" i="8"/>
  <c r="D37" i="3"/>
  <c r="C104" i="8" l="1"/>
  <c r="E104" i="8" s="1"/>
  <c r="C103" i="8"/>
  <c r="E103" i="8" s="1"/>
  <c r="C125" i="8"/>
  <c r="E125" i="8" s="1"/>
  <c r="C124" i="8"/>
  <c r="E124" i="8" s="1"/>
  <c r="C123" i="8"/>
  <c r="E123" i="8" s="1"/>
</calcChain>
</file>

<file path=xl/sharedStrings.xml><?xml version="1.0" encoding="utf-8"?>
<sst xmlns="http://schemas.openxmlformats.org/spreadsheetml/2006/main" count="1002" uniqueCount="561">
  <si>
    <t>Arc de triomphe</t>
  </si>
  <si>
    <t>Musée de l'Armée</t>
  </si>
  <si>
    <t>Centre Pompidou</t>
  </si>
  <si>
    <t>Musée de l'Orangerie</t>
  </si>
  <si>
    <t>Fondation Louis Vuitton</t>
  </si>
  <si>
    <t xml:space="preserve">Musée du Louvre </t>
  </si>
  <si>
    <t xml:space="preserve">Cité des sciences et de l'industrie </t>
  </si>
  <si>
    <t xml:space="preserve">Atelier des Lumières </t>
  </si>
  <si>
    <t xml:space="preserve">Domaine de Versailles </t>
  </si>
  <si>
    <t>Nombre d'entrées
en 2019</t>
  </si>
  <si>
    <t>Nombre d'entrées
en 2020</t>
  </si>
  <si>
    <t>Domaine national de Chambord</t>
  </si>
  <si>
    <t>Nombre d'entrées
en 2021</t>
  </si>
  <si>
    <t>Fermé</t>
  </si>
  <si>
    <t>Site</t>
  </si>
  <si>
    <t>Musée du Louvre (y compris Musée Eugène Delacroix)</t>
  </si>
  <si>
    <t>Musée et domaine national de Versailles (yc spectacles, hors parc)</t>
  </si>
  <si>
    <t>Centre Georges-Pompidou, Musée national d’Art moderne</t>
  </si>
  <si>
    <t>Musée d’Orsay</t>
  </si>
  <si>
    <t>Universcience</t>
  </si>
  <si>
    <t>Musée de l’armée</t>
  </si>
  <si>
    <t>Musée du Quai Branly – Jacques Chirac</t>
  </si>
  <si>
    <t>Musée de l’Orangerie</t>
  </si>
  <si>
    <t>Musées des Confluences</t>
  </si>
  <si>
    <t>Musée Rodin (Paris)</t>
  </si>
  <si>
    <t>Musée des arts décoratifs, Paris</t>
  </si>
  <si>
    <t>Musée du Louvre-Lens</t>
  </si>
  <si>
    <t>Château de Chantilly</t>
  </si>
  <si>
    <t>Musée du Luxembourg, Paris (RMN-GP)</t>
  </si>
  <si>
    <t>Musée Jacquemart-André, Paris</t>
  </si>
  <si>
    <t>Musée des beaux-arts, Lyon</t>
  </si>
  <si>
    <t>Palais de la Porte Dorée Musée national de l'histoire et de l'immigration (yc Aquarium)</t>
  </si>
  <si>
    <t>Château de Blois</t>
  </si>
  <si>
    <t>Cité de l’Architecture et du Patrimoine – Musée des Monuments français</t>
  </si>
  <si>
    <t>Musée Toulouse-Lautrec, Albi</t>
  </si>
  <si>
    <t>Musée d'Archéologie nationale</t>
  </si>
  <si>
    <t>Musée de Pont-Aven</t>
  </si>
  <si>
    <t>Musée national de la Marine à Brest</t>
  </si>
  <si>
    <t>Nombre d'entrées des non-résidents</t>
  </si>
  <si>
    <t>Versailles</t>
  </si>
  <si>
    <t>Non-résidents</t>
  </si>
  <si>
    <t>Résidents</t>
  </si>
  <si>
    <t>Lieux</t>
  </si>
  <si>
    <t>Nombre
d'entrées</t>
  </si>
  <si>
    <t>Durée
(en jours calendaires)</t>
  </si>
  <si>
    <t>Expositions 2019 (+/- 3 mois)</t>
  </si>
  <si>
    <t>La Villette</t>
  </si>
  <si>
    <t>Toutânkhamon. Le Trésor du Pharaon (La Villette)</t>
  </si>
  <si>
    <t>Atelier des Lumières</t>
  </si>
  <si>
    <t>Van Gogh. La nuit étoilée (Atelier des Lumières)</t>
  </si>
  <si>
    <t>Cité des sciences et de l’industrie</t>
  </si>
  <si>
    <t>Corps et sport (Cité des sciences et de l’industrie)</t>
  </si>
  <si>
    <t>La Collection Courtauld / La Collection de la Fondation L. Vuitton</t>
  </si>
  <si>
    <t xml:space="preserve">Musée d’Orsay </t>
  </si>
  <si>
    <t>Degas à l’Opéra (Musée d’Orsay)</t>
  </si>
  <si>
    <t>Le Modèle noir de Géricault à Matisse (Musée d’Orsay)</t>
  </si>
  <si>
    <t>Palais de la découverte</t>
  </si>
  <si>
    <t>Poison (Palais de la découverte)</t>
  </si>
  <si>
    <t>Berthe Morisot (1841-1895) (Musée d’Orsay)</t>
  </si>
  <si>
    <t>Centre Pompidou - Musée national d’Art moderne</t>
  </si>
  <si>
    <t>Francis Bacon (Centre Pompidou - Musée national d’Art moderne)</t>
  </si>
  <si>
    <t>Robots (Cité des sciences et de l’industrie)</t>
  </si>
  <si>
    <t>Le Cubisme (Centre Pompidou - Musée national d’Art moderne)</t>
  </si>
  <si>
    <t>Franz Marc/August Macke (Musée de l'Orangerie)</t>
  </si>
  <si>
    <t>Vasarely (Centre Pompidou - Musée national d’Art moderne)</t>
  </si>
  <si>
    <t>Galeries nationales du Grand Palais</t>
  </si>
  <si>
    <t>Le Greco (Galeries nationales du Grand Palais)</t>
  </si>
  <si>
    <t>Préhistoire, une aventure moderne (Centre Pompidou - Musée national d’Art moderne)</t>
  </si>
  <si>
    <t>Total 2019</t>
  </si>
  <si>
    <t>moyenne 2019</t>
  </si>
  <si>
    <t>moyenne (- de 1 million d'entrées)</t>
  </si>
  <si>
    <t>Expositions 2021 (+/- 3 mois)</t>
  </si>
  <si>
    <t>Signac collectionneur (Musée d’Orsay)</t>
  </si>
  <si>
    <t>Petit-Palais</t>
  </si>
  <si>
    <t>Jean-Michel Othoniel, Le théorème de Narcisse (Petit-Palais - musée des beaux-arts de la ville de Paris)</t>
  </si>
  <si>
    <t>Georgia O'Keeffe (Centre Pompidou - Musée national d’Art moderne)</t>
  </si>
  <si>
    <t>Napoléon. L’exposition (La Villette)</t>
  </si>
  <si>
    <t>Musée Jacquemart-André</t>
  </si>
  <si>
    <t>Botticelli. Artiste et designer (Musée Jacquemart-André)</t>
  </si>
  <si>
    <t>Musée et domaine national de Versailles</t>
  </si>
  <si>
    <t>Les Lalanne à Trianon (Musée et domaine national de Versailles)</t>
  </si>
  <si>
    <t>Baselitz  (Centre Pompidou - Musée national d’Art moderne)</t>
  </si>
  <si>
    <t>Chaïm Soutine/Wilhem Kooning, la peinture incarnée (Musée de l’Orangerie)</t>
  </si>
  <si>
    <t>Musée Picasso</t>
  </si>
  <si>
    <t>Picasso Rodin (Musée Picasso)</t>
  </si>
  <si>
    <t>Enfin le cinéma ! Arts, images et spectacles en France (Musée d’Orsay)</t>
  </si>
  <si>
    <t>Musée des Arts Décoratifs</t>
  </si>
  <si>
    <t>Cartier et les arts de l’Islam. Aux sources de la modernité</t>
  </si>
  <si>
    <t>Les animaux du Roi (Musée et domaine national de Versailles)</t>
  </si>
  <si>
    <t>Musée Rodin</t>
  </si>
  <si>
    <t>Picasso Rodin (musée Rodin)</t>
  </si>
  <si>
    <t>Musée du Luxembourg</t>
  </si>
  <si>
    <t>Vivian Maier (Musée du Luxembourg)</t>
  </si>
  <si>
    <t>Elles font l’abstraction (Centre Pompidou - Musée national d’Art moderne)</t>
  </si>
  <si>
    <t>Total 2021</t>
  </si>
  <si>
    <t>moyenne 2021</t>
  </si>
  <si>
    <t>Auvergne-Rhône-Alpes</t>
  </si>
  <si>
    <t>Musée des Confluences - Lyon</t>
  </si>
  <si>
    <t>Bourgogne-Franche-Comté</t>
  </si>
  <si>
    <t>Citadelle de Besançon - Besançon</t>
  </si>
  <si>
    <t>Bretagne</t>
  </si>
  <si>
    <t>Musée de Pont-Aven - Pont-Aven</t>
  </si>
  <si>
    <t>Centre-Val-de-Loire</t>
  </si>
  <si>
    <t>Domaine National de Chambord - Chambord</t>
  </si>
  <si>
    <t>Ecomusée du Véron - Savigny-en-Véron</t>
  </si>
  <si>
    <t>Grand-Est</t>
  </si>
  <si>
    <t>Château de Lunéville - Lunéville</t>
  </si>
  <si>
    <t>Hauts-de-France</t>
  </si>
  <si>
    <t>Familistère de Guise - Guise</t>
  </si>
  <si>
    <t>Palais des Beaux-Arts de Lille - Lille</t>
  </si>
  <si>
    <t>Ile-de-France</t>
  </si>
  <si>
    <t>Arc de Triomphe  - Paris</t>
  </si>
  <si>
    <t>Château de Fontainebleau - Fontainebleau</t>
  </si>
  <si>
    <t>Château de Versailles - Versailles</t>
  </si>
  <si>
    <t>Cité de l'Architecture et du Patrimoine - Paris</t>
  </si>
  <si>
    <t>Conciergerie - Paris</t>
  </si>
  <si>
    <t>Mac Val - Vitry-sur-Seine</t>
  </si>
  <si>
    <t>MNAM - Centre Pompidou - Paris</t>
  </si>
  <si>
    <t>Musée de la Grande Guerre du pays de Meaux - Meaux</t>
  </si>
  <si>
    <t>Musée de l'Air et de l'Espace - Le Bourget</t>
  </si>
  <si>
    <t>Musée de l'Orangerie - Paris</t>
  </si>
  <si>
    <t>Musée des Arts Décoratifs - Paris</t>
  </si>
  <si>
    <t>Musée d'Orsay - Paris</t>
  </si>
  <si>
    <t>Musée du Louvre - Paris</t>
  </si>
  <si>
    <t>Musée du Luxembourg  - Paris</t>
  </si>
  <si>
    <t>Musée du Quai Branly - Paris</t>
  </si>
  <si>
    <t>Musée Picasso - Paris</t>
  </si>
  <si>
    <t>Musée Rodin - Paris</t>
  </si>
  <si>
    <t>Palais de la Porte Dorée - Paris</t>
  </si>
  <si>
    <t>Panthéon  - Paris</t>
  </si>
  <si>
    <t>Normandie</t>
  </si>
  <si>
    <t>Le Mont-Saint-Michel - Mont-Saint-Michel</t>
  </si>
  <si>
    <t>Les Pêcheries - Musée de Fécamp - Fécamp</t>
  </si>
  <si>
    <t>Musée de Dieppe - Dieppe</t>
  </si>
  <si>
    <t>Nouvelle-Aquitaine</t>
  </si>
  <si>
    <t>Ecomusée de la Grande Lande - Sabres</t>
  </si>
  <si>
    <t>Musée d'Aquitaine - Bordeaux</t>
  </si>
  <si>
    <t>Occitanie</t>
  </si>
  <si>
    <t>Musée Fabre - Montpellier</t>
  </si>
  <si>
    <t>Musée Toulouse-Lautrec - Albi</t>
  </si>
  <si>
    <t>Outre-Mer</t>
  </si>
  <si>
    <t>Ecomusée de Marie-Galante - Guadeloupe</t>
  </si>
  <si>
    <t>Musée Territorial Alexandre Franconie - Guyane</t>
  </si>
  <si>
    <t>Maison de la Canne - Martinique</t>
  </si>
  <si>
    <t>Pays-de-la-Loire</t>
  </si>
  <si>
    <t>Château des Ducs de Bretagne - Musée d'Histoire de Nantes - Nantes</t>
  </si>
  <si>
    <t>Provence-Alpes-Côte d'Azur</t>
  </si>
  <si>
    <t>MuCem - Marseille</t>
  </si>
  <si>
    <t>Musée d'Art Moderne et d'Art Contemporain - Nice</t>
  </si>
  <si>
    <t>Musée départemental - Arles Antique - Arles</t>
  </si>
  <si>
    <t>Tourisme et Culture</t>
  </si>
  <si>
    <t>Unités</t>
  </si>
  <si>
    <t>Muséum national d'Histoire naturelle</t>
  </si>
  <si>
    <t>Grand Palais</t>
  </si>
  <si>
    <t>446 1</t>
  </si>
  <si>
    <t>Total</t>
  </si>
  <si>
    <t>Palais des beaux-arts de Lille</t>
  </si>
  <si>
    <t>Musée de la musique-Philharmonie de Paris</t>
  </si>
  <si>
    <t>Musée du Luxembourg, Paris</t>
  </si>
  <si>
    <t>Muséum d'histoire naturelle de Nantes</t>
  </si>
  <si>
    <t xml:space="preserve">Musée d'Orsay </t>
  </si>
  <si>
    <t xml:space="preserve">Sainte Chapelle </t>
  </si>
  <si>
    <t xml:space="preserve">Musée du quai Branly - Jacques Chirac </t>
  </si>
  <si>
    <t>Nombre d'entrées
en 2022</t>
  </si>
  <si>
    <t>Établissement</t>
  </si>
  <si>
    <t>Date d'ouverture</t>
  </si>
  <si>
    <t>Date de clôture</t>
  </si>
  <si>
    <t>Fréquentation totale</t>
  </si>
  <si>
    <t>Nombre de jours d'ouverture</t>
  </si>
  <si>
    <t>Moyenne (visiteurs/jour)</t>
  </si>
  <si>
    <t>Musée de la Libération de Paris - Musée du Général Leclerc - Musée Jean Moulin</t>
  </si>
  <si>
    <t>Fondation Cartier pour l'art contemporain, Paris</t>
  </si>
  <si>
    <t>Musée national des arts asiatiques - Guimet, Paris</t>
  </si>
  <si>
    <t>Pop Air</t>
  </si>
  <si>
    <t>Grande Halle de la Villette, Paris</t>
  </si>
  <si>
    <t>Centre Pompidou, Paris</t>
  </si>
  <si>
    <t>Rosa Bonheur</t>
  </si>
  <si>
    <t>Expositions</t>
  </si>
  <si>
    <t>Musée d'Orsay</t>
  </si>
  <si>
    <t>Musée du Louvre</t>
  </si>
  <si>
    <t>Maya Ruiz Picasso, fille de Pablo</t>
  </si>
  <si>
    <t>Années 80 : Mode, design et graphisme en France</t>
  </si>
  <si>
    <t>Kimono</t>
  </si>
  <si>
    <t>Les Choses. Une histoire de la nature morte</t>
  </si>
  <si>
    <t>Gérard Garouste</t>
  </si>
  <si>
    <t>Musée d'art moderne de Paris</t>
  </si>
  <si>
    <t>Alice Neel. Un regard engagé</t>
  </si>
  <si>
    <t>Cité des sciences et de l'industrie</t>
  </si>
  <si>
    <t>mars</t>
  </si>
  <si>
    <t>mai</t>
  </si>
  <si>
    <t>juin</t>
  </si>
  <si>
    <t>août</t>
  </si>
  <si>
    <t>2020/2019</t>
  </si>
  <si>
    <t>2022/2019</t>
  </si>
  <si>
    <t>Expositions 2022 (+/- 3 mois)</t>
  </si>
  <si>
    <t>La collection Morozov. Icônes de l’art moderne</t>
  </si>
  <si>
    <t>Edvard Munch. Un poème de vie, d’amour et de mort</t>
  </si>
  <si>
    <t>Grande Halle de la Villette</t>
  </si>
  <si>
    <t>Gaudí</t>
  </si>
  <si>
    <t>Le décor impressionniste. Aux sources des Nymphéas</t>
  </si>
  <si>
    <t>Rosa Bonheur (1822-1899)</t>
  </si>
  <si>
    <t>Sam Szafran. Obsessions d’un peintre</t>
  </si>
  <si>
    <t>Pharaon des deux terres. L’épopée africaine des rois de Napata</t>
  </si>
  <si>
    <t>Musée national Picasso – Paris</t>
  </si>
  <si>
    <t>Nouveaux chefs-d’œuvre. La dation Maya Ruiz-Picasso</t>
  </si>
  <si>
    <t>Simon, Super lapin en mission : protection des fonds marins</t>
  </si>
  <si>
    <t>Aquarium de Paris</t>
  </si>
  <si>
    <t>Il était une fois... l’Océan</t>
  </si>
  <si>
    <t>Banquet</t>
  </si>
  <si>
    <t>Centre Pompidou – Musée national d'Art moderne</t>
  </si>
  <si>
    <t>Baselitz – La rétrospective</t>
  </si>
  <si>
    <t>Durée</t>
  </si>
  <si>
    <t>Total 2022</t>
  </si>
  <si>
    <t>moyenne 2022</t>
  </si>
  <si>
    <t>Expositions  (+/- 3 mois)</t>
  </si>
  <si>
    <t>Total des moins de 1 million d'entrées</t>
  </si>
  <si>
    <t>Total des moins de 1 million d'entrées (13)</t>
  </si>
  <si>
    <t>Total des moins de 1 million d'entrées (14)</t>
  </si>
  <si>
    <t>Nombre d'entrées
par jour</t>
  </si>
  <si>
    <t>Nombre d'entrées</t>
  </si>
  <si>
    <t>moyenne par exposition</t>
  </si>
  <si>
    <t>en jours calendaires</t>
  </si>
  <si>
    <t>Ensemble
(15 expositions)</t>
  </si>
  <si>
    <t>dont expositions de moins de 1 million d'entrées (13)</t>
  </si>
  <si>
    <t>dont expositions de moins de 1 million d'entrées (14)</t>
  </si>
  <si>
    <t>juillet</t>
  </si>
  <si>
    <t>septembre</t>
  </si>
  <si>
    <t>octobre</t>
  </si>
  <si>
    <t>novembre</t>
  </si>
  <si>
    <t>décembre</t>
  </si>
  <si>
    <t>CNCS - Moulins</t>
  </si>
  <si>
    <t>Cité de la Préhistoire - Orgnac-L'Aven</t>
  </si>
  <si>
    <t>Centre d'interprétation - MuséoParc Alésia - Alésia</t>
  </si>
  <si>
    <t>MBA - Dijon</t>
  </si>
  <si>
    <t>MBA - Rennes</t>
  </si>
  <si>
    <t>MBA -Tours</t>
  </si>
  <si>
    <t>Musée d'art moderne et contemporain - Strasbourg</t>
  </si>
  <si>
    <t>ARCHEA</t>
  </si>
  <si>
    <t>Crypte Archéologique du Parvis Notre-Dame</t>
  </si>
  <si>
    <t>Les Catacombes</t>
  </si>
  <si>
    <t>Maison de Balzac</t>
  </si>
  <si>
    <t>Maison de Victor Hugo</t>
  </si>
  <si>
    <t>Maison-atelier Foujita</t>
  </si>
  <si>
    <t>Musée Bourdelle</t>
  </si>
  <si>
    <t>Musée Carnavalet-Histoire de Paris</t>
  </si>
  <si>
    <t>Musée Cernuschi, Musée des Arts de l'Asie de la ville de Paris</t>
  </si>
  <si>
    <t>Musée Cognacq-Jay, Musée du XVIIIe siècle de la ville de Paris</t>
  </si>
  <si>
    <t>Musée Zadkine</t>
  </si>
  <si>
    <t>Musée d'Art Moderne de la ville de Paris</t>
  </si>
  <si>
    <t>Musée d'art et d'histoire du Judaïsme</t>
  </si>
  <si>
    <t>Musée de la Vie Romantique</t>
  </si>
  <si>
    <t>Musée du Jouet - Poissy</t>
  </si>
  <si>
    <t>Musée national du Moyen Âge - Thermes et hôtel de Cluny - Paris</t>
  </si>
  <si>
    <t>Palais Galliera - Musée de la Mode de la ville de Paris</t>
  </si>
  <si>
    <t>Petit Palais, Musée des Beaux-Arts de la ville de Paris</t>
  </si>
  <si>
    <t>MBA - Caen</t>
  </si>
  <si>
    <t>MBA - Rouen</t>
  </si>
  <si>
    <t>MBA - Angers</t>
  </si>
  <si>
    <t>Graphique 1 : Indices mensuels de fréquentation des lieux patrimoniaux et du nombre de voyages des résidents en France, en 2023</t>
  </si>
  <si>
    <t>Ramsès &amp; l'or des Pharaons</t>
  </si>
  <si>
    <t>Musée de Montmartre, Paris</t>
  </si>
  <si>
    <t>Jeu de Paume, Paris</t>
  </si>
  <si>
    <t>Basquiat x Warhol, à quatre mains</t>
  </si>
  <si>
    <t>Le labyrinthe de Tim Burton</t>
  </si>
  <si>
    <t>Norman Foster</t>
  </si>
  <si>
    <t>Petit Palais, Paris</t>
  </si>
  <si>
    <t>Musée Carnavalet, Paris</t>
  </si>
  <si>
    <t>Manet / Degas</t>
  </si>
  <si>
    <t>Musée d'Orsay, Paris</t>
  </si>
  <si>
    <t>Pastels du musée d'Orsay. De Millet à Redon</t>
  </si>
  <si>
    <t>Paris, capitale de la gastronomie, du Moyen Âge à nos jours</t>
  </si>
  <si>
    <t>Conciergerie de Paris</t>
  </si>
  <si>
    <t>Quai Branly, Paris</t>
  </si>
  <si>
    <t>Palais Galliera, Paris</t>
  </si>
  <si>
    <t>Musée de l'Armée, Paris</t>
  </si>
  <si>
    <t>Atelier des Lumières, Paris</t>
  </si>
  <si>
    <t>Maison de la Culture du Japon, Paris</t>
  </si>
  <si>
    <t>Musée des Arts Décoratifs, Paris</t>
  </si>
  <si>
    <t>Fluctuart, Paris</t>
  </si>
  <si>
    <t>Matisse. Cahiers d'art, le tournant des années 30</t>
  </si>
  <si>
    <t>Musée de l'Orangerie, Paris</t>
  </si>
  <si>
    <t>Musée de l'Homme, Paris</t>
  </si>
  <si>
    <t>Musée des Arts et Métiers, Paris</t>
  </si>
  <si>
    <t>Harry Potter : l'exposition</t>
  </si>
  <si>
    <t>Paris Expo Porte de Versailles</t>
  </si>
  <si>
    <t>Grand Palais Immersif, Paris</t>
  </si>
  <si>
    <t>Océans, l'odyssée immersive</t>
  </si>
  <si>
    <t>Musée du Quai Branly, Paris</t>
  </si>
  <si>
    <t>Julia Margaret Cameron, Capturer la beauté</t>
  </si>
  <si>
    <t>Noir &amp; Blanc : une esthétique de la photographie</t>
  </si>
  <si>
    <t>BnF, Paris</t>
  </si>
  <si>
    <t>Musée Guimet, Paris</t>
  </si>
  <si>
    <t>Grand Palais Ephémère, Paris</t>
  </si>
  <si>
    <t>MAD, Paris</t>
  </si>
  <si>
    <t>Van Gogh à Auvers-sur-Oise. Les derniers mois</t>
  </si>
  <si>
    <t>Musée d’Orsay, Paris</t>
  </si>
  <si>
    <t>Gilles Aillaud. Animal politique</t>
  </si>
  <si>
    <t>La Régence à Paris (1715-1723)</t>
  </si>
  <si>
    <t>Dana Schutz. Le monde visible</t>
  </si>
  <si>
    <t>Musée d'Art Moderne de Paris</t>
  </si>
  <si>
    <t>Gustave Moreau. Le Moyen Âge retrouvé</t>
  </si>
  <si>
    <t>Musée Gustave Moreau, Paris</t>
  </si>
  <si>
    <t>Berthe Morisot et l'art du XVIIIe siècle</t>
  </si>
  <si>
    <t>Musée Marmottan Monet</t>
  </si>
  <si>
    <t>Château de Versailles</t>
  </si>
  <si>
    <t>À la cour du Prince Genji, 1000 ans d’imaginaire japonais</t>
  </si>
  <si>
    <t>Carte blanche à Manish Pushkale</t>
  </si>
  <si>
    <t>Georges Hugo</t>
  </si>
  <si>
    <t>Maison de Victor Hugo, Paris</t>
  </si>
  <si>
    <t>Mark Rothko</t>
  </si>
  <si>
    <t>Fondation Louis Vuitton, Paris</t>
  </si>
  <si>
    <t>Iris van Herpen</t>
  </si>
  <si>
    <t>Musée des Arts décoratifs de Paris</t>
  </si>
  <si>
    <t>Le Paris de la modernité, 1905-1925</t>
  </si>
  <si>
    <t>Le Souffle de l’architecte</t>
  </si>
  <si>
    <t>Posy Simmonds. Dessiner la littérature</t>
  </si>
  <si>
    <t>BPI, Paris</t>
  </si>
  <si>
    <t>L'Économie selon Astérix</t>
  </si>
  <si>
    <t>Citéco, Paris</t>
  </si>
  <si>
    <t>Musée d'art et d'histoire du judaïsme, Paris</t>
  </si>
  <si>
    <t>Cité des sciences et de l'industrie, Paris</t>
  </si>
  <si>
    <t>Visions chamaniques</t>
  </si>
  <si>
    <t>Dans l'appartement de Léonce Rosenberg</t>
  </si>
  <si>
    <t>Musée Picasso, Paris</t>
  </si>
  <si>
    <t>Objectif Mer : l’océan filmé</t>
  </si>
  <si>
    <t>Musée national de la Marine, Paris</t>
  </si>
  <si>
    <t>Préhistomania</t>
  </si>
  <si>
    <t>Tina Modotti. L'œil de la Révolution / Bertille Bak. Abus de souffle²</t>
  </si>
  <si>
    <t>Explorer l'infiniment</t>
  </si>
  <si>
    <t>Joann Sfar. La vie dessinée</t>
  </si>
  <si>
    <t>Musée d’art et d’histoire du Judaïsme, Paris</t>
  </si>
  <si>
    <t>Tania Mouraud. Dans les vents de l'oubli</t>
  </si>
  <si>
    <t>Henry Cros (1840-1907), sculpteur et dessinateur</t>
  </si>
  <si>
    <t>Métro ! Le Grand Paris en mouvement</t>
  </si>
  <si>
    <t>Cité de l'Architecture et du Patrimoine, Paris</t>
  </si>
  <si>
    <t>Les arts en France sous Charles VII</t>
  </si>
  <si>
    <t>Musée de Cluny - musée national du Moyen Âge, Paris</t>
  </si>
  <si>
    <t>T'ang Haywen, un peintre chinois à Paris (1927-1991)</t>
  </si>
  <si>
    <t>Louis XV. Passions d'un roi</t>
  </si>
  <si>
    <t>Musée du Louvre, Paris</t>
  </si>
  <si>
    <t>janvier</t>
  </si>
  <si>
    <t>février</t>
  </si>
  <si>
    <t>avril</t>
  </si>
  <si>
    <r>
      <t xml:space="preserve">Part des entrées
des non-résidents
</t>
    </r>
    <r>
      <rPr>
        <sz val="8"/>
        <rFont val="Arial"/>
        <family val="2"/>
      </rPr>
      <t>(%)</t>
    </r>
  </si>
  <si>
    <t>Nombre d'entrées des résidents</t>
  </si>
  <si>
    <t>Nombre d'entrées totales</t>
  </si>
  <si>
    <t>Musée d’histoire de Nantes (Château des ducs de Bretagne)</t>
  </si>
  <si>
    <t>Musée de l’air et de l’espace (hors SIAE)</t>
  </si>
  <si>
    <t>Source : Patrimostat, DEPS, ministère de la Culture, 2024</t>
  </si>
  <si>
    <t>Nombre d'entrées
en 2023</t>
  </si>
  <si>
    <t>Déficit 2020/2019</t>
  </si>
  <si>
    <t>Déficit 2021/2019</t>
  </si>
  <si>
    <t>Déficit ou excédent
2022/2019</t>
  </si>
  <si>
    <t>Déficit ou excédent
2023/2019</t>
  </si>
  <si>
    <t>2021/2019</t>
  </si>
  <si>
    <t>2023/2019</t>
  </si>
  <si>
    <t>Grand Palais (fermé jusqu'en 2024)</t>
  </si>
  <si>
    <t>Expositions 2023 (+/- 3 mois)</t>
  </si>
  <si>
    <t>Total 2023</t>
  </si>
  <si>
    <t>moyenne 2023</t>
  </si>
  <si>
    <t>Tableau 2 : Fréquentaiton et durée totales des quinze expositions les plus fréquentées en Ile-de-France, en 2019, 2021, 2022 et 2023</t>
  </si>
  <si>
    <t>total</t>
  </si>
  <si>
    <t>moyenne par jour</t>
  </si>
  <si>
    <t>Ensemble
(15 expositions)**</t>
  </si>
  <si>
    <t>NB : Les expositions prises en compte peuvent commencer jusqu'à 3 mois avant le début de l'année considérée (à partir d'octobre de l'année précédente)
et se terminer jusqu'à 3 mois après (jusqu'à mars de l'année suivante)</t>
  </si>
  <si>
    <t>* En 2020, les périodes de fermeture des établissemements culturels liées à la crise sanitaire et les autres perturbations engendrées sur la fréquentation des expositions
ne permettent pas de disposer d'un chiffrage fiable et pertinent du nombre des entrées pour cette année.</t>
  </si>
  <si>
    <t xml:space="preserve">** pas d'expositon de plus d'un million d'entrées. Seules deux expositions en 2019 (Toutânkhamon à La Villette et Van Goch à l'Atelier des lumières)
et l'exposition de la collection Marozov à la Fondation Louis Vuitton en 2022 ont dépassée le million d'entrées chacune. </t>
  </si>
  <si>
    <t>estimation</t>
  </si>
  <si>
    <t>Période</t>
  </si>
  <si>
    <t>début avant 2024 - fin en 2024</t>
  </si>
  <si>
    <t>Début 2024 - fin 2024</t>
  </si>
  <si>
    <t>La maison pour tous. Une photographie sociale dans les années 1980 et Le Japon en couleurs. Photographies du XIXe siècle¹</t>
  </si>
  <si>
    <t>Précieux déchets</t>
  </si>
  <si>
    <t>Loading. L'art urbain à l'ère du numérique</t>
  </si>
  <si>
    <t>Juergen Teller, I need to live</t>
  </si>
  <si>
    <t>En Amour</t>
  </si>
  <si>
    <t>Philharmonie de Paris</t>
  </si>
  <si>
    <t>Yves Saint Laurent. Transparences</t>
  </si>
  <si>
    <t>Musée Yves Saint Laurent Paris,</t>
  </si>
  <si>
    <t>Vera Molnár. Parler à l’œil</t>
  </si>
  <si>
    <t>Insert coin</t>
  </si>
  <si>
    <t>Monnaie de Paris</t>
  </si>
  <si>
    <t>Robert Ryman. Le regard en acte</t>
  </si>
  <si>
    <t>L'Esprit singulier</t>
  </si>
  <si>
    <t>Halle Saint-Pierre, Paris</t>
  </si>
  <si>
    <t>Paolo Roversi</t>
  </si>
  <si>
    <t>Jean Hélion. La prose du monde</t>
  </si>
  <si>
    <t>Paris 1874. Inventer l’impressionnisme¹</t>
  </si>
  <si>
    <t>Un soir avec les impressionnistes. Paris 1874 (expérience VR)</t>
  </si>
  <si>
    <t>Ingres et Delacroix, objets d'artistes</t>
  </si>
  <si>
    <t>Musée national Eugène-Delacroix, Paris</t>
  </si>
  <si>
    <t>Brancusi</t>
  </si>
  <si>
    <t>Luxe de poche - Petits objets précieux au siècle des Lumières</t>
  </si>
  <si>
    <t>Musée Cognaq-Jay, Paris</t>
  </si>
  <si>
    <t>Mexica</t>
  </si>
  <si>
    <t>Musée du Quai Branly - Jacques Chirac, Paris</t>
  </si>
  <si>
    <t>Théodore Rousseau. La Voix de la forêt</t>
  </si>
  <si>
    <t>Présences arabes – Art moderne et décolonisation. Paris 1908-1988</t>
  </si>
  <si>
    <t>Metal. Diabolus in Musica</t>
  </si>
  <si>
    <t>Cité de la Musique - Philharmonie, Paris</t>
  </si>
  <si>
    <t>La naissance des grands magasins. Mode, design, jouets, publicité. 1852-1925</t>
  </si>
  <si>
    <t>Musée des Arts décoratifs, Paris</t>
  </si>
  <si>
    <t>Clémenceau et le sport</t>
  </si>
  <si>
    <t>Musée Clémenceau, Paris</t>
  </si>
  <si>
    <t>Grands décors restaurés de Notre-Dame</t>
  </si>
  <si>
    <t>Galerie des Gobelins, Paris</t>
  </si>
  <si>
    <t>Duels. L’art du combat</t>
  </si>
  <si>
    <t>À bras-le-corps ! Savants et instruments au Collège de France au XIXe siècle</t>
  </si>
  <si>
    <t>Collège de France, Paris</t>
  </si>
  <si>
    <t>L'Enfance du design</t>
  </si>
  <si>
    <t>Kenzô Tange - Kengo Kuma. Architectes des Jeux de Tokyo</t>
  </si>
  <si>
    <t>Marathon, la course du messager</t>
  </si>
  <si>
    <t>Musée de la Poste, Paris</t>
  </si>
  <si>
    <t>André Steiner. Le corps entre désir et dépassement</t>
  </si>
  <si>
    <t>La BD à tous les étages²</t>
  </si>
  <si>
    <t>À Vélo : Paris Métropole 1818-2030</t>
  </si>
  <si>
    <t>Pavillon de l'Arsenal, Paris</t>
  </si>
  <si>
    <t>Jérôme Zonder. C'est un petit chemin</t>
  </si>
  <si>
    <t>Résistantes ! France 1940-1944</t>
  </si>
  <si>
    <t>Musée de l'Ordre de la Libération</t>
  </si>
  <si>
    <t>Bicentenaire de l’invention de la photographie</t>
  </si>
  <si>
    <t>Quai de la Photo, Paris</t>
  </si>
  <si>
    <t>Corita Kent : La révolution joyeuse</t>
  </si>
  <si>
    <t>Collège des Bernardins, Paris</t>
  </si>
  <si>
    <t>Début 2024 - fin après 2024</t>
  </si>
  <si>
    <t>L’Égypte des pharaons – De Khéops à Ramsès II</t>
  </si>
  <si>
    <t>Métamorphoses</t>
  </si>
  <si>
    <t>L’Art de James Cameron</t>
  </si>
  <si>
    <t>Cinémathèque, Paris</t>
  </si>
  <si>
    <t>Tenir tête</t>
  </si>
  <si>
    <t>Surréalisme</t>
  </si>
  <si>
    <t>Chefs-d’œuvre de la Galerie Borghèse à Rome</t>
  </si>
  <si>
    <t>Barbara Crane</t>
  </si>
  <si>
    <t>Malcolm de Chazal</t>
  </si>
  <si>
    <t>L'Or des Ming Fastes et beautés de la Chine impériale (14e - 17e siècle)</t>
  </si>
  <si>
    <t>Harriet Backer (1845-1932), La musique des couleurs</t>
  </si>
  <si>
    <t>Céline Laguarde (1873-1961), Photographe</t>
  </si>
  <si>
    <t>Tina Barney, Family Ties et Chantal Akerman. Travelling¹</t>
  </si>
  <si>
    <t>Bruno Liljefors, La Suède sauvage</t>
  </si>
  <si>
    <t>Prix Marcel Duchamp 2024. Les nommé·es</t>
  </si>
  <si>
    <t>Heinz Berggruen, un marchand et sa collection</t>
  </si>
  <si>
    <t>Rodin / Bourdelle. Corps à corps</t>
  </si>
  <si>
    <t>Musée Bourdelle, Paris</t>
  </si>
  <si>
    <t>Révélation ! Art contemporain du Bénin</t>
  </si>
  <si>
    <t>Conciergerie, Paris</t>
  </si>
  <si>
    <t>Particules de nuit / Night Particles. Apichatpong Weerasethakul</t>
  </si>
  <si>
    <t>Caillebotte, Peindre les hommes</t>
  </si>
  <si>
    <t>Zombis, La mort n’est pas une fin ?</t>
  </si>
  <si>
    <t>Tarsila do Amaral, Peindre le Brésil moderne</t>
  </si>
  <si>
    <t>Chine. Une nouvelle génération d'artistes</t>
  </si>
  <si>
    <t>L’Âge atomique, les artistes à l’épreuve de l’histoire</t>
  </si>
  <si>
    <t>Josephsohn, vu par Albert Oehlen</t>
  </si>
  <si>
    <t>Olga de Amaral</t>
  </si>
  <si>
    <t>Fondation Cartier pour l’art contemporain, Paris</t>
  </si>
  <si>
    <t>L'intime, de la chambre aux réseaux sociaux</t>
  </si>
  <si>
    <t>Made in France, Une histoire du textile</t>
  </si>
  <si>
    <t>Archives nationales, Paris</t>
  </si>
  <si>
    <t>Figures du Fou. Du Moyen Âge aux Romantiques</t>
  </si>
  <si>
    <t>Revoir Watteau. Un comédien sans réplique</t>
  </si>
  <si>
    <t>Paris 1793-1794. Une année révolutionnaire</t>
  </si>
  <si>
    <t>Le trompe-l'œil, de 1520 à nos jours</t>
  </si>
  <si>
    <t>Musée Marmottan Monet, Paris</t>
  </si>
  <si>
    <t>En solitaire autour du monde</t>
  </si>
  <si>
    <t>Jacques Prévert, Rêveur d'images</t>
  </si>
  <si>
    <t>Pop Forever, Tom Wesselmann &amp;...</t>
  </si>
  <si>
    <t>Astérix, Le voyage immersif</t>
  </si>
  <si>
    <t>Stephen Jones, Chapeaux d'artiste</t>
  </si>
  <si>
    <t>Ribera, Ténèbres et lumière</t>
  </si>
  <si>
    <t>La mode en modèles</t>
  </si>
  <si>
    <t>Kazakhstan, trésors de la grande steppe</t>
  </si>
  <si>
    <t>François Chifflart, L'insoumis</t>
  </si>
  <si>
    <t>La Grande expédition</t>
  </si>
  <si>
    <t>Cenquatre-Paris</t>
  </si>
  <si>
    <t>Faire parler les pierres. Sculptures médiévales de Notre-Dame*</t>
  </si>
  <si>
    <t>Musée de Cluny - Musée national du Moyen Âge, Paris</t>
  </si>
  <si>
    <t>La Chine des Tang, un empire cosmopolite (7e-10e siècle)</t>
  </si>
  <si>
    <t>Illusions (conjugales) perdues</t>
  </si>
  <si>
    <t>Maison de Balzac, Paris</t>
  </si>
  <si>
    <t>Chiharu Shiota, The Soul Trembles</t>
  </si>
  <si>
    <t>Grand Palais, Paris</t>
  </si>
  <si>
    <t>Bijoux de scène de l'Opéra de Paris</t>
  </si>
  <si>
    <t>Opéra Garnier, Paris</t>
  </si>
  <si>
    <t>76 hors Paris</t>
  </si>
  <si>
    <t>136 à Paris</t>
  </si>
  <si>
    <t>Début avant 2024 - fin en 2024 :</t>
  </si>
  <si>
    <t>fréquentation (totale = 4,5 millions d'entrées)</t>
  </si>
  <si>
    <t>nombre (total : 69)</t>
  </si>
  <si>
    <t>Début 2024 - fin en 2024 :</t>
  </si>
  <si>
    <t>fréquentation (totale = 6,5 millions d'entrées)</t>
  </si>
  <si>
    <t>nombre (total : 65)</t>
  </si>
  <si>
    <t>Début 2024 - fin après 2024 :</t>
  </si>
  <si>
    <t>fréquentation (totale = 7,5 millions d'entrées)</t>
  </si>
  <si>
    <t>nombre (total : 78)</t>
  </si>
  <si>
    <t>fréquentation (totale = 18,6 millions d'entrées)</t>
  </si>
  <si>
    <t>nombre (total : 212)</t>
  </si>
  <si>
    <r>
      <rPr>
        <u/>
        <sz val="8"/>
        <rFont val="Arial"/>
        <family val="2"/>
      </rPr>
      <t>Champ</t>
    </r>
    <r>
      <rPr>
        <sz val="8"/>
        <rFont val="Arial"/>
        <family val="2"/>
      </rPr>
      <t xml:space="preserve"> : 212 expositions ouvertes au cours de l'année 2024 (y compris celles ayant commencé en 2023 et celles se poursuivant en 2025)
seule la fréquentation des mois de 2023 est prise en compte dans le tableau)</t>
    </r>
  </si>
  <si>
    <r>
      <rPr>
        <u/>
        <sz val="8"/>
        <rFont val="Arial"/>
        <family val="2"/>
      </rPr>
      <t>Source</t>
    </r>
    <r>
      <rPr>
        <sz val="8"/>
        <rFont val="Arial"/>
        <family val="2"/>
      </rPr>
      <t xml:space="preserve"> : DEPS, ministère de la Culture, 2025</t>
    </r>
  </si>
  <si>
    <t xml:space="preserve"> en 2023</t>
  </si>
  <si>
    <t xml:space="preserve"> en 2024 (01/2023=100)</t>
  </si>
  <si>
    <t>en 2023</t>
  </si>
  <si>
    <t>Janvier</t>
  </si>
  <si>
    <t>Février</t>
  </si>
  <si>
    <t>Mars</t>
  </si>
  <si>
    <t>Avril</t>
  </si>
  <si>
    <t>Mai</t>
  </si>
  <si>
    <t>Juin</t>
  </si>
  <si>
    <t>Juillet</t>
  </si>
  <si>
    <t>Août</t>
  </si>
  <si>
    <t>Septembre</t>
  </si>
  <si>
    <t>Octobre</t>
  </si>
  <si>
    <t>Novembre</t>
  </si>
  <si>
    <t>Décembre</t>
  </si>
  <si>
    <t>*  Voyages des résidents en France pour motif personnel uniquement.</t>
  </si>
  <si>
    <t>Fréquentation des musées
et établissements patrimoniaux</t>
  </si>
  <si>
    <t>Voyages des résidents
pour motif personnel</t>
  </si>
  <si>
    <t>Sources : Patrimostat, DEPS, ministère de la Culture, 2025 ; Suivi de la demande touristique, Insee, 2025</t>
  </si>
  <si>
    <t>Région</t>
  </si>
  <si>
    <t>Musée archéologique de Dijon</t>
  </si>
  <si>
    <t>Musée d'art sacré</t>
  </si>
  <si>
    <t>Musée de la Vie bourguignonne</t>
  </si>
  <si>
    <t>Musée Rude</t>
  </si>
  <si>
    <t>Total en 2024</t>
  </si>
  <si>
    <t>Total 2024</t>
  </si>
  <si>
    <t>moyenne 2024</t>
  </si>
  <si>
    <t>Expositions 2024 (+/- 3 mois)</t>
  </si>
  <si>
    <t>Sources : Repères de l'activité touristique, Visit Paris Région, Comité régional du tourisme 2020, 2022, 2023 et 2025 (Choose Paris Region) ; Patrimostat, DEPS, Ministère de la Culture, 2025.</t>
  </si>
  <si>
    <t>Tableau 2 - Fréquentation et durée totales des quinze expositions les plus fréquentées en Ile-de-France, en 2019, 2021, 2022, 2023 et en 2024</t>
  </si>
  <si>
    <t>Tableau 2 - Fréquentation et durée totales des quinze expositions les plus fréquentées en Ile-de-France, en 2019, 2021, 2022, 2023 et en 2024*</t>
  </si>
  <si>
    <t>Source : Patrimostat, DEPS, Ministère de la Culture, 2025</t>
  </si>
  <si>
    <t>Source : Patrimostat, DEPS, ministère de la Culture, 2025</t>
  </si>
  <si>
    <t>Estimation : reconduction données 2022</t>
  </si>
  <si>
    <t>Musée national de l'histoire et de l'immigration (yc Aquarium)</t>
  </si>
  <si>
    <t>Cité de l’Architecture et du Patrimoine</t>
  </si>
  <si>
    <t>Musée du Louvre (yc Musée Delacroix)</t>
  </si>
  <si>
    <t>Centre Pompidou, Musée national d’Art moderne</t>
  </si>
  <si>
    <t>2024/2019</t>
  </si>
  <si>
    <t>Nombre d'entrées
en 2024</t>
  </si>
  <si>
    <t>Graphique 2 : Fréquentation mensuelle des expositions en 2024</t>
  </si>
  <si>
    <t>Tableau 1 : Part et nombre des visiteurs non-résidents en France dans les entrées totales de 2019 à 2024, vingt-huit lieux patrimoniaux documentés</t>
  </si>
  <si>
    <t>Graphique 3 : Nombre d'entrées de visiteurs résidents et non-résidents dans les musées et sites patrimoniaux documentés de 2017 à 2024</t>
  </si>
  <si>
    <t>Graphique 4 : Visiteurs résidents et non-résidents dans les entrées de vingt-huit lieux patrimoniaux documentés de 2017 à 2024</t>
  </si>
  <si>
    <t>Graphique 5 : Nombre d'entrées de visiteurs non-résidents et résidents et part des non-résidents dans les musées et sites patrimoniaux documentés en 2024</t>
  </si>
  <si>
    <t>** Champ : 74 lieux et sites patrimoniaux en France, hors Corse, La Réunion et Mayotte (cf. liste fournie dans le fichier de données).</t>
  </si>
  <si>
    <t>Lieu ou site patrimonial</t>
  </si>
  <si>
    <t>Champ : 27 lieux patrimoniaux documentés</t>
  </si>
  <si>
    <t>Philharmonie de Paris -Musée de la musique</t>
  </si>
  <si>
    <t>Champ : 27 lieux patrimoniaux pour lesquels les données sont disponibles sur toutes les années</t>
  </si>
  <si>
    <t>Part des non-résidents en %</t>
  </si>
  <si>
    <t>Visiteurs selon l'origine géographique dans 27 musées et lieux patrimoniaux, en 2024</t>
  </si>
  <si>
    <t>Muséum national d'Histoire naturelle (musée et sites payants jardin des plantes)</t>
  </si>
  <si>
    <t>Champ : sites culturels franciliens de plus d'un million d'entrées en 2024 (et Panthéon, Atelier des Lumières)</t>
  </si>
  <si>
    <t>Déficit ou excédent
2024/2019</t>
  </si>
  <si>
    <r>
      <t xml:space="preserve">Part des entrées des non-résidents </t>
    </r>
    <r>
      <rPr>
        <sz val="8"/>
        <rFont val="Arial"/>
        <family val="2"/>
      </rPr>
      <t>(%)</t>
    </r>
  </si>
  <si>
    <t>Graphique 1 - Indices mensuels de fréquentation des lieux patrimoniaux* et du nombre de voyages** des résidents en France, en 2023 et 2024</t>
  </si>
  <si>
    <t>Graphique 2 - Fréquentation mensuelle des expositions en 2024</t>
  </si>
  <si>
    <t>Tableau 1 - Part et nombre des visiteurs non-résidents en France dans les entrées totales de 2019 à 2024 de vingt-sept lieux patrimoniaux documentés sur la série temporelle</t>
  </si>
  <si>
    <t>Graphique 3 - Nombre d'entrées de visiteurs résidents et non-résidents dans 27 musées et sites patrimoniaux documentés
 de 2017 à 2024</t>
  </si>
  <si>
    <t>Graphique 6 : Fréquentation 2019 à 2024 des sites culturels franciliens de plus d'un million d'entrées en 2024 (en millions)
ainsi que le Panthéon et l'Atelier des Lumières</t>
  </si>
  <si>
    <t>Graphique 7 : Taux d'évolution par rapport à 2019 du nombre d'entrées de 2020 à 2024 pour les sites culturels franciliens de plus d'un million d'entrées en 2024 ainsi que le Panthéon et l'Atelier des Lumières (en %)</t>
  </si>
  <si>
    <t xml:space="preserve">Graphique 6 : Fréquentation 2019 à 2024 des sites culturels franciliens de plus d'un million d'entrées en 2024 </t>
  </si>
  <si>
    <t>Graphique 7 : Taux d'évolution par rapport à 2019 du nombre d'entrées de 2020 à 2024 pour les sites culturels franciliens de plus d'un million d'entrées en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</si>
</sst>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 _€_-;\-* #,##0.00\ _€_-;_-* &quot;-&quot;??\ _€_-;_-@_-"/>
    <numFmt numFmtId="165" formatCode="_-* #,##0.00\ [$€-1]_-;\-* #,##0.00\ [$€-1]_-;_-* &quot;-&quot;??\ [$€-1]_-"/>
    <numFmt numFmtId="166" formatCode="mmmm\-yy"/>
    <numFmt numFmtId="167" formatCode="_-* #,##0.00\ _F_-;\-* #,##0.00\ _F_-;_-* &quot;-&quot;??\ _F_-;_-@_-"/>
  </numFmts>
  <fonts count="51"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color indexed="8"/>
      <name val="Arial"/>
      <family val="2"/>
    </font>
    <font>
      <sz val="8"/>
      <color theme="1"/>
      <name val="Courier New"/>
      <family val="2"/>
    </font>
    <font>
      <u/>
      <sz val="11"/>
      <color theme="10"/>
      <name val="Calibri"/>
      <family val="2"/>
      <scheme val="minor"/>
    </font>
    <font>
      <sz val="8"/>
      <name val="Arial"/>
      <family val="2"/>
    </font>
    <font>
      <b/>
      <sz val="8"/>
      <name val="Arial"/>
      <family val="2"/>
    </font>
    <font>
      <u/>
      <sz val="10"/>
      <color theme="10"/>
      <name val="Arial"/>
      <family val="2"/>
    </font>
    <font>
      <sz val="8"/>
      <color theme="1"/>
      <name val="Arial"/>
      <family val="2"/>
    </font>
    <font>
      <b/>
      <sz val="8"/>
      <color theme="1"/>
      <name val="Arial"/>
      <family val="2"/>
    </font>
    <font>
      <b/>
      <sz val="8"/>
      <color theme="9" tint="-0.249977111117893"/>
      <name val="Arial"/>
      <family val="2"/>
    </font>
    <font>
      <sz val="8"/>
      <name val="Calibri"/>
      <family val="2"/>
      <scheme val="minor"/>
    </font>
    <font>
      <sz val="10"/>
      <name val="Calibri"/>
      <family val="2"/>
    </font>
    <font>
      <sz val="8"/>
      <name val="Calibri"/>
      <family val="2"/>
    </font>
    <font>
      <i/>
      <sz val="8"/>
      <name val="Arial"/>
      <family val="2"/>
    </font>
    <font>
      <sz val="10"/>
      <name val="Arial"/>
      <family val="2"/>
    </font>
    <font>
      <b/>
      <sz val="8"/>
      <color rgb="FF0070C0"/>
      <name val="Arial"/>
      <family val="2"/>
    </font>
    <font>
      <sz val="8"/>
      <color rgb="FFFF0000"/>
      <name val="Arial"/>
      <family val="2"/>
    </font>
    <font>
      <sz val="10"/>
      <color rgb="FFFF0000"/>
      <name val="Arial"/>
      <family val="2"/>
    </font>
    <font>
      <u/>
      <sz val="8"/>
      <color theme="1"/>
      <name val="Arial"/>
      <family val="2"/>
    </font>
    <font>
      <b/>
      <sz val="10"/>
      <name val="Arial"/>
      <family val="2"/>
    </font>
    <font>
      <b/>
      <sz val="8"/>
      <color theme="1"/>
      <name val="Calibri"/>
      <family val="2"/>
      <scheme val="minor"/>
    </font>
    <font>
      <sz val="8"/>
      <color theme="1"/>
      <name val="Calibri"/>
      <family val="2"/>
      <scheme val="minor"/>
    </font>
    <font>
      <u/>
      <sz val="10"/>
      <color rgb="FF002060"/>
      <name val="Arial"/>
      <family val="2"/>
    </font>
    <font>
      <b/>
      <sz val="8"/>
      <color theme="4"/>
      <name val="Arial"/>
      <family val="2"/>
    </font>
    <font>
      <b/>
      <sz val="8"/>
      <color rgb="FFFF0000"/>
      <name val="Arial"/>
      <family val="2"/>
    </font>
    <font>
      <sz val="8"/>
      <color rgb="FF00B050"/>
      <name val="Arial"/>
      <family val="2"/>
    </font>
    <font>
      <b/>
      <u/>
      <sz val="8"/>
      <name val="Arial"/>
      <family val="2"/>
    </font>
    <font>
      <u/>
      <sz val="8"/>
      <name val="Arial"/>
      <family val="2"/>
    </font>
    <font>
      <b/>
      <sz val="10"/>
      <color rgb="FFFF0000"/>
      <name val="Arial"/>
      <family val="2"/>
    </font>
    <font>
      <sz val="10"/>
      <color rgb="FF00B050"/>
      <name val="Arial"/>
      <family val="2"/>
    </font>
    <font>
      <b/>
      <sz val="10"/>
      <color rgb="FF00B050"/>
      <name val="Arial"/>
      <family val="2"/>
    </font>
    <font>
      <sz val="14"/>
      <color rgb="FF000000"/>
      <name val="Arial"/>
      <family val="2"/>
    </font>
    <font>
      <b/>
      <i/>
      <sz val="8"/>
      <color theme="1"/>
      <name val="Arial"/>
      <family val="2"/>
    </font>
    <font>
      <b/>
      <i/>
      <sz val="8"/>
      <name val="Arial"/>
      <family val="2"/>
    </font>
    <font>
      <b/>
      <sz val="11"/>
      <color theme="1"/>
      <name val="Calibri"/>
      <family val="2"/>
      <scheme val="minor"/>
    </font>
    <font>
      <b/>
      <sz val="11"/>
      <name val="Calibri"/>
      <family val="2"/>
      <scheme val="minor"/>
    </font>
    <font>
      <sz val="11"/>
      <name val="Calibri"/>
      <family val="2"/>
      <scheme val="minor"/>
    </font>
    <font>
      <sz val="12"/>
      <color rgb="FF231F20"/>
      <name val="Arial Narrow"/>
      <family val="2"/>
    </font>
    <font>
      <b/>
      <sz val="11"/>
      <color indexed="8"/>
      <name val="Calibri"/>
      <family val="2"/>
      <scheme val="minor"/>
    </font>
    <font>
      <sz val="8"/>
      <color theme="4"/>
      <name val="Arial"/>
      <family val="2"/>
    </font>
    <font>
      <sz val="8"/>
      <color rgb="FF0070C0"/>
      <name val="Arial"/>
      <family val="2"/>
    </font>
    <font>
      <sz val="8"/>
      <color theme="9" tint="-0.499984740745262"/>
      <name val="Arial"/>
      <family val="2"/>
    </font>
  </fonts>
  <fills count="11">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2" tint="-9.9978637043366805E-2"/>
        <bgColor indexed="64"/>
      </patternFill>
    </fill>
  </fills>
  <borders count="20">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dotted">
        <color auto="1"/>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thin">
        <color indexed="64"/>
      </left>
      <right style="thin">
        <color indexed="64"/>
      </right>
      <top/>
      <bottom/>
      <diagonal/>
    </border>
    <border>
      <left/>
      <right style="thick">
        <color indexed="64"/>
      </right>
      <top/>
      <bottom/>
      <diagonal/>
    </border>
  </borders>
  <cellStyleXfs count="60">
    <xf numFmtId="0" fontId="0" fillId="0" borderId="0"/>
    <xf numFmtId="0" fontId="8" fillId="0" borderId="0"/>
    <xf numFmtId="0" fontId="9" fillId="0" borderId="0"/>
    <xf numFmtId="9" fontId="8" fillId="0" borderId="0" applyFont="0" applyFill="0" applyBorder="0" applyAlignment="0" applyProtection="0"/>
    <xf numFmtId="0" fontId="7" fillId="0" borderId="0"/>
    <xf numFmtId="0" fontId="10" fillId="0" borderId="0"/>
    <xf numFmtId="0" fontId="6" fillId="0" borderId="0"/>
    <xf numFmtId="165" fontId="9" fillId="0" borderId="0" applyFont="0" applyFill="0" applyBorder="0" applyAlignment="0" applyProtection="0"/>
    <xf numFmtId="166" fontId="9" fillId="0" borderId="0" applyFont="0" applyFill="0" applyBorder="0" applyAlignment="0" applyProtection="0"/>
    <xf numFmtId="167" fontId="9" fillId="0" borderId="0" applyFont="0" applyFill="0" applyBorder="0" applyAlignment="0" applyProtection="0"/>
    <xf numFmtId="164" fontId="6" fillId="0" borderId="0" applyFont="0" applyFill="0" applyBorder="0" applyAlignment="0" applyProtection="0"/>
    <xf numFmtId="0" fontId="9" fillId="0" borderId="0"/>
    <xf numFmtId="0" fontId="9" fillId="0" borderId="0"/>
    <xf numFmtId="0" fontId="9" fillId="0" borderId="0"/>
    <xf numFmtId="0" fontId="9" fillId="0" borderId="0" applyNumberFormat="0" applyFill="0" applyBorder="0" applyAlignment="0" applyProtection="0"/>
    <xf numFmtId="0" fontId="11" fillId="0" borderId="0"/>
    <xf numFmtId="0" fontId="6" fillId="0" borderId="0"/>
    <xf numFmtId="0" fontId="6" fillId="0" borderId="0"/>
    <xf numFmtId="0" fontId="9" fillId="0" borderId="0"/>
    <xf numFmtId="0" fontId="9" fillId="0" borderId="0"/>
    <xf numFmtId="0" fontId="9" fillId="0" borderId="0"/>
    <xf numFmtId="0" fontId="9" fillId="0" borderId="0"/>
    <xf numFmtId="0" fontId="9" fillId="0" borderId="0"/>
    <xf numFmtId="9" fontId="9" fillId="0" borderId="0" applyFont="0" applyFill="0" applyBorder="0" applyAlignment="0" applyProtection="0"/>
    <xf numFmtId="9" fontId="9"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0" fontId="5" fillId="0" borderId="0"/>
    <xf numFmtId="0" fontId="4" fillId="0" borderId="0"/>
    <xf numFmtId="0" fontId="4" fillId="0" borderId="0"/>
    <xf numFmtId="9" fontId="4" fillId="0" borderId="0" applyFont="0" applyFill="0" applyBorder="0" applyAlignment="0" applyProtection="0"/>
    <xf numFmtId="0" fontId="12" fillId="0" borderId="0" applyNumberForma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2" fillId="0" borderId="0"/>
    <xf numFmtId="9"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15" fillId="0" borderId="0" applyNumberFormat="0" applyFill="0" applyBorder="0" applyAlignment="0" applyProtection="0"/>
    <xf numFmtId="9" fontId="23" fillId="0" borderId="0" applyFont="0" applyFill="0" applyBorder="0" applyAlignment="0" applyProtection="0"/>
  </cellStyleXfs>
  <cellXfs count="328">
    <xf numFmtId="0" fontId="0" fillId="0" borderId="0" xfId="0"/>
    <xf numFmtId="0" fontId="13" fillId="0" borderId="0" xfId="0" applyFont="1"/>
    <xf numFmtId="0" fontId="14" fillId="0" borderId="0" xfId="0" applyFont="1" applyFill="1" applyBorder="1" applyProtection="1">
      <protection locked="0"/>
    </xf>
    <xf numFmtId="0" fontId="18" fillId="0" borderId="0" xfId="0" applyFont="1" applyAlignment="1">
      <alignment horizontal="center"/>
    </xf>
    <xf numFmtId="0" fontId="13" fillId="0" borderId="0" xfId="0" applyFont="1" applyFill="1" applyBorder="1"/>
    <xf numFmtId="0" fontId="13" fillId="0" borderId="0" xfId="0" applyFont="1" applyBorder="1"/>
    <xf numFmtId="0" fontId="15" fillId="0" borderId="0" xfId="58"/>
    <xf numFmtId="3" fontId="13" fillId="0" borderId="0" xfId="0" applyNumberFormat="1" applyFont="1" applyFill="1" applyBorder="1"/>
    <xf numFmtId="0" fontId="20" fillId="0" borderId="0" xfId="0" applyFont="1" applyAlignment="1">
      <alignment vertical="center"/>
    </xf>
    <xf numFmtId="0" fontId="21" fillId="0" borderId="0" xfId="0" applyFont="1" applyAlignment="1">
      <alignment vertical="center"/>
    </xf>
    <xf numFmtId="0" fontId="21" fillId="0" borderId="0" xfId="0" applyFont="1" applyAlignment="1">
      <alignment horizontal="justify" vertical="center"/>
    </xf>
    <xf numFmtId="0" fontId="13" fillId="0" borderId="0" xfId="0" applyFont="1" applyAlignment="1">
      <alignment horizontal="left"/>
    </xf>
    <xf numFmtId="1" fontId="16" fillId="0" borderId="7" xfId="0" applyNumberFormat="1" applyFont="1" applyFill="1" applyBorder="1" applyAlignment="1">
      <alignment horizontal="center" vertical="center"/>
    </xf>
    <xf numFmtId="0" fontId="14" fillId="0" borderId="7" xfId="0" applyFont="1" applyBorder="1"/>
    <xf numFmtId="0" fontId="21" fillId="0" borderId="0" xfId="0" applyFont="1" applyAlignment="1">
      <alignment horizontal="left" vertical="center"/>
    </xf>
    <xf numFmtId="0" fontId="14" fillId="0" borderId="7" xfId="0" applyFont="1" applyFill="1" applyBorder="1" applyAlignment="1" applyProtection="1">
      <alignment horizontal="center" wrapText="1"/>
      <protection locked="0"/>
    </xf>
    <xf numFmtId="3" fontId="13" fillId="0" borderId="7" xfId="0" applyNumberFormat="1" applyFont="1" applyFill="1" applyBorder="1" applyAlignment="1" applyProtection="1">
      <alignment horizontal="right" vertical="center"/>
      <protection locked="0"/>
    </xf>
    <xf numFmtId="3" fontId="13" fillId="0" borderId="7" xfId="0" applyNumberFormat="1" applyFont="1" applyFill="1" applyBorder="1" applyAlignment="1" applyProtection="1">
      <alignment vertical="center"/>
      <protection locked="0"/>
    </xf>
    <xf numFmtId="0" fontId="13" fillId="0" borderId="7" xfId="0" applyFont="1" applyFill="1" applyBorder="1" applyAlignment="1" applyProtection="1">
      <protection locked="0"/>
    </xf>
    <xf numFmtId="0" fontId="13" fillId="0" borderId="7" xfId="0" applyFont="1" applyFill="1" applyBorder="1" applyAlignment="1" applyProtection="1">
      <alignment vertical="center" wrapText="1"/>
      <protection locked="0"/>
    </xf>
    <xf numFmtId="0" fontId="13" fillId="0" borderId="7" xfId="0" applyFont="1" applyFill="1" applyBorder="1" applyAlignment="1" applyProtection="1">
      <alignment vertical="center"/>
      <protection locked="0"/>
    </xf>
    <xf numFmtId="0" fontId="13" fillId="0" borderId="0" xfId="0" applyFont="1" applyAlignment="1">
      <alignment vertical="center"/>
    </xf>
    <xf numFmtId="3" fontId="13" fillId="0" borderId="0" xfId="0" applyNumberFormat="1" applyFont="1"/>
    <xf numFmtId="0" fontId="0" fillId="0" borderId="0" xfId="0" applyBorder="1"/>
    <xf numFmtId="0" fontId="27" fillId="0" borderId="0" xfId="58" applyFont="1"/>
    <xf numFmtId="0" fontId="25" fillId="0" borderId="0" xfId="0" applyFont="1"/>
    <xf numFmtId="0" fontId="16" fillId="0" borderId="0" xfId="0" applyFont="1" applyAlignment="1">
      <alignment vertical="center"/>
    </xf>
    <xf numFmtId="3" fontId="13" fillId="0" borderId="2" xfId="0" applyNumberFormat="1" applyFont="1" applyBorder="1"/>
    <xf numFmtId="3" fontId="13" fillId="0" borderId="0" xfId="0" applyNumberFormat="1" applyFont="1" applyBorder="1"/>
    <xf numFmtId="3" fontId="0" fillId="0" borderId="0" xfId="0" applyNumberFormat="1"/>
    <xf numFmtId="0" fontId="28" fillId="0" borderId="0" xfId="0" applyFont="1"/>
    <xf numFmtId="0" fontId="13" fillId="0" borderId="1" xfId="0" applyFont="1" applyBorder="1"/>
    <xf numFmtId="9" fontId="0" fillId="0" borderId="0" xfId="59" applyFont="1"/>
    <xf numFmtId="9" fontId="28" fillId="0" borderId="0" xfId="59" applyFont="1"/>
    <xf numFmtId="0" fontId="13" fillId="0" borderId="0" xfId="0" applyFont="1" applyFill="1"/>
    <xf numFmtId="0" fontId="13" fillId="5" borderId="0" xfId="0" applyFont="1" applyFill="1"/>
    <xf numFmtId="0" fontId="29" fillId="5" borderId="4" xfId="0" applyFont="1" applyFill="1" applyBorder="1" applyAlignment="1">
      <alignment vertical="center"/>
    </xf>
    <xf numFmtId="0" fontId="29" fillId="5" borderId="0" xfId="0" applyFont="1" applyFill="1" applyBorder="1" applyAlignment="1">
      <alignment horizontal="center" vertical="center" wrapText="1"/>
    </xf>
    <xf numFmtId="0" fontId="29" fillId="5" borderId="1" xfId="0" applyFont="1" applyFill="1" applyBorder="1" applyAlignment="1">
      <alignment vertical="center"/>
    </xf>
    <xf numFmtId="0" fontId="29" fillId="5" borderId="5" xfId="0" applyFont="1" applyFill="1" applyBorder="1" applyAlignment="1">
      <alignment vertical="center"/>
    </xf>
    <xf numFmtId="0" fontId="29" fillId="5" borderId="1" xfId="0" applyFont="1" applyFill="1" applyBorder="1" applyAlignment="1">
      <alignment horizontal="center" vertical="center" wrapText="1"/>
    </xf>
    <xf numFmtId="0" fontId="13" fillId="5" borderId="2" xfId="0" applyFont="1" applyFill="1" applyBorder="1"/>
    <xf numFmtId="0" fontId="13" fillId="5" borderId="6" xfId="0" applyFont="1" applyFill="1" applyBorder="1"/>
    <xf numFmtId="3" fontId="13" fillId="5" borderId="0" xfId="0" applyNumberFormat="1" applyFont="1" applyFill="1" applyBorder="1"/>
    <xf numFmtId="0" fontId="13" fillId="5" borderId="0" xfId="0" applyFont="1" applyFill="1" applyBorder="1"/>
    <xf numFmtId="0" fontId="13" fillId="5" borderId="4" xfId="0" applyFont="1" applyFill="1" applyBorder="1"/>
    <xf numFmtId="0" fontId="19" fillId="5" borderId="0" xfId="0" applyFont="1" applyFill="1" applyBorder="1" applyAlignment="1">
      <alignment horizontal="right"/>
    </xf>
    <xf numFmtId="3" fontId="13" fillId="5" borderId="3" xfId="0" applyNumberFormat="1" applyFont="1" applyFill="1" applyBorder="1"/>
    <xf numFmtId="0" fontId="13" fillId="5" borderId="1" xfId="0" applyFont="1" applyFill="1" applyBorder="1"/>
    <xf numFmtId="0" fontId="13" fillId="5" borderId="5" xfId="0" applyFont="1" applyFill="1" applyBorder="1"/>
    <xf numFmtId="0" fontId="29" fillId="5" borderId="4" xfId="0" applyFont="1" applyFill="1" applyBorder="1" applyAlignment="1">
      <alignment horizontal="right"/>
    </xf>
    <xf numFmtId="3" fontId="29" fillId="5" borderId="0" xfId="0" applyNumberFormat="1" applyFont="1" applyFill="1"/>
    <xf numFmtId="0" fontId="13" fillId="5" borderId="4" xfId="0" applyFont="1" applyFill="1" applyBorder="1" applyAlignment="1">
      <alignment horizontal="right"/>
    </xf>
    <xf numFmtId="3" fontId="13" fillId="5" borderId="0" xfId="0" applyNumberFormat="1" applyFont="1" applyFill="1"/>
    <xf numFmtId="0" fontId="29" fillId="5" borderId="6" xfId="0" applyFont="1" applyFill="1" applyBorder="1" applyAlignment="1">
      <alignment horizontal="right"/>
    </xf>
    <xf numFmtId="3" fontId="29" fillId="5" borderId="2" xfId="0" applyNumberFormat="1" applyFont="1" applyFill="1" applyBorder="1"/>
    <xf numFmtId="0" fontId="19" fillId="5" borderId="0" xfId="0" applyFont="1" applyFill="1"/>
    <xf numFmtId="3" fontId="19" fillId="5" borderId="3" xfId="0" applyNumberFormat="1" applyFont="1" applyFill="1" applyBorder="1"/>
    <xf numFmtId="1" fontId="0" fillId="0" borderId="0" xfId="0" applyNumberFormat="1"/>
    <xf numFmtId="0" fontId="9" fillId="0" borderId="0" xfId="0" applyFont="1" applyFill="1"/>
    <xf numFmtId="0" fontId="29" fillId="0" borderId="0" xfId="0" applyFont="1" applyFill="1" applyBorder="1" applyAlignment="1">
      <alignment horizontal="left" vertical="center"/>
    </xf>
    <xf numFmtId="0" fontId="22" fillId="0" borderId="13" xfId="0" applyFont="1" applyFill="1" applyBorder="1" applyAlignment="1">
      <alignment horizontal="right"/>
    </xf>
    <xf numFmtId="3" fontId="22" fillId="0" borderId="13" xfId="0" applyNumberFormat="1" applyFont="1" applyFill="1" applyBorder="1"/>
    <xf numFmtId="3" fontId="17" fillId="0" borderId="0" xfId="0" applyNumberFormat="1" applyFont="1" applyFill="1" applyBorder="1"/>
    <xf numFmtId="3" fontId="17" fillId="6" borderId="0" xfId="0" applyNumberFormat="1" applyFont="1" applyFill="1" applyBorder="1"/>
    <xf numFmtId="0" fontId="22" fillId="0" borderId="0" xfId="0" applyFont="1" applyFill="1" applyBorder="1" applyAlignment="1">
      <alignment horizontal="right" wrapText="1"/>
    </xf>
    <xf numFmtId="3" fontId="13" fillId="0" borderId="0" xfId="0" applyNumberFormat="1" applyFont="1" applyAlignment="1"/>
    <xf numFmtId="3" fontId="14" fillId="0" borderId="0" xfId="0" applyNumberFormat="1" applyFont="1" applyAlignment="1"/>
    <xf numFmtId="3" fontId="14" fillId="0" borderId="3" xfId="0" applyNumberFormat="1" applyFont="1" applyBorder="1" applyAlignment="1"/>
    <xf numFmtId="0" fontId="17" fillId="0" borderId="8" xfId="0" applyFont="1" applyFill="1" applyBorder="1" applyAlignment="1">
      <alignment horizontal="center" vertical="center" wrapText="1"/>
    </xf>
    <xf numFmtId="0" fontId="17" fillId="0" borderId="0" xfId="0" applyFont="1" applyFill="1" applyBorder="1" applyAlignment="1">
      <alignment horizontal="left" wrapText="1"/>
    </xf>
    <xf numFmtId="0" fontId="31" fillId="0" borderId="0" xfId="58" applyFont="1" applyAlignment="1"/>
    <xf numFmtId="0" fontId="32" fillId="0" borderId="0" xfId="0" applyFont="1" applyFill="1"/>
    <xf numFmtId="0" fontId="32" fillId="0" borderId="0" xfId="0" applyFont="1"/>
    <xf numFmtId="0" fontId="9" fillId="0" borderId="0" xfId="0" applyFont="1"/>
    <xf numFmtId="3" fontId="14" fillId="0" borderId="2" xfId="0" applyNumberFormat="1" applyFont="1" applyBorder="1"/>
    <xf numFmtId="3" fontId="13" fillId="0" borderId="0" xfId="0" applyNumberFormat="1" applyFont="1" applyBorder="1" applyAlignment="1">
      <alignment vertical="center"/>
    </xf>
    <xf numFmtId="3" fontId="14" fillId="0" borderId="0" xfId="0" applyNumberFormat="1" applyFont="1" applyBorder="1"/>
    <xf numFmtId="3" fontId="13" fillId="0" borderId="3" xfId="0" applyNumberFormat="1" applyFont="1" applyBorder="1"/>
    <xf numFmtId="0" fontId="9" fillId="0" borderId="2" xfId="0" applyFont="1" applyBorder="1"/>
    <xf numFmtId="3" fontId="14" fillId="5" borderId="0" xfId="0" applyNumberFormat="1" applyFont="1" applyFill="1" applyBorder="1"/>
    <xf numFmtId="3" fontId="14" fillId="0" borderId="0" xfId="0" applyNumberFormat="1" applyFont="1" applyFill="1" applyBorder="1"/>
    <xf numFmtId="0" fontId="37" fillId="0" borderId="0" xfId="0" applyFont="1"/>
    <xf numFmtId="0" fontId="13" fillId="0" borderId="4" xfId="0" applyFont="1" applyBorder="1" applyAlignment="1">
      <alignment vertical="center"/>
    </xf>
    <xf numFmtId="0" fontId="14" fillId="0" borderId="5" xfId="0" applyFont="1" applyBorder="1" applyAlignment="1">
      <alignment vertical="center"/>
    </xf>
    <xf numFmtId="0" fontId="14" fillId="0" borderId="8"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5" xfId="0" applyFont="1" applyBorder="1" applyAlignment="1">
      <alignment horizontal="center" vertical="center" wrapText="1"/>
    </xf>
    <xf numFmtId="9" fontId="13" fillId="0" borderId="3" xfId="0" applyNumberFormat="1" applyFont="1" applyBorder="1" applyAlignment="1">
      <alignment horizontal="center" vertical="center"/>
    </xf>
    <xf numFmtId="3" fontId="13" fillId="0" borderId="0" xfId="0" applyNumberFormat="1" applyFont="1" applyAlignment="1">
      <alignment horizontal="center" vertical="center"/>
    </xf>
    <xf numFmtId="3" fontId="13" fillId="0" borderId="4" xfId="0" applyNumberFormat="1" applyFont="1" applyBorder="1" applyAlignment="1">
      <alignment horizontal="center" vertical="center"/>
    </xf>
    <xf numFmtId="9" fontId="13" fillId="0" borderId="0" xfId="0" applyNumberFormat="1" applyFont="1" applyAlignment="1">
      <alignment horizontal="center" vertical="center"/>
    </xf>
    <xf numFmtId="9" fontId="14" fillId="0" borderId="0" xfId="0" applyNumberFormat="1" applyFont="1" applyAlignment="1">
      <alignment horizontal="center" vertical="center"/>
    </xf>
    <xf numFmtId="3" fontId="14" fillId="0" borderId="0" xfId="0" applyNumberFormat="1" applyFont="1" applyAlignment="1">
      <alignment horizontal="center" vertical="center"/>
    </xf>
    <xf numFmtId="3" fontId="14" fillId="0" borderId="4" xfId="0" applyNumberFormat="1" applyFont="1" applyBorder="1" applyAlignment="1">
      <alignment horizontal="center" vertical="center"/>
    </xf>
    <xf numFmtId="0" fontId="13" fillId="0" borderId="4" xfId="0" applyFont="1" applyBorder="1" applyAlignment="1">
      <alignment vertical="center" wrapText="1"/>
    </xf>
    <xf numFmtId="3" fontId="13" fillId="0" borderId="4" xfId="0" applyNumberFormat="1" applyFont="1" applyBorder="1" applyAlignment="1">
      <alignment horizontal="center"/>
    </xf>
    <xf numFmtId="9" fontId="14" fillId="0" borderId="3" xfId="0" applyNumberFormat="1" applyFont="1" applyBorder="1" applyAlignment="1">
      <alignment horizontal="center" vertical="center"/>
    </xf>
    <xf numFmtId="3" fontId="13" fillId="0" borderId="5" xfId="0" applyNumberFormat="1" applyFont="1" applyBorder="1" applyAlignment="1">
      <alignment horizontal="center" vertical="center"/>
    </xf>
    <xf numFmtId="9" fontId="13" fillId="0" borderId="14" xfId="23" applyFont="1" applyFill="1" applyBorder="1" applyAlignment="1">
      <alignment horizontal="center"/>
    </xf>
    <xf numFmtId="9" fontId="14" fillId="0" borderId="14" xfId="23" applyFont="1" applyFill="1" applyBorder="1" applyAlignment="1">
      <alignment horizontal="center"/>
    </xf>
    <xf numFmtId="0" fontId="13" fillId="0" borderId="12" xfId="0" applyFont="1" applyBorder="1"/>
    <xf numFmtId="3" fontId="13" fillId="0" borderId="12" xfId="0" applyNumberFormat="1" applyFont="1" applyBorder="1"/>
    <xf numFmtId="3" fontId="13" fillId="0" borderId="12" xfId="0" applyNumberFormat="1" applyFont="1" applyFill="1" applyBorder="1"/>
    <xf numFmtId="0" fontId="13" fillId="0" borderId="15" xfId="0" applyFont="1" applyBorder="1"/>
    <xf numFmtId="3" fontId="13" fillId="0" borderId="15" xfId="0" applyNumberFormat="1" applyFont="1" applyBorder="1"/>
    <xf numFmtId="3" fontId="13" fillId="0" borderId="15" xfId="0" applyNumberFormat="1" applyFont="1" applyFill="1" applyBorder="1"/>
    <xf numFmtId="3" fontId="14" fillId="0" borderId="7" xfId="0" applyNumberFormat="1" applyFont="1" applyBorder="1"/>
    <xf numFmtId="3" fontId="13" fillId="0" borderId="4" xfId="0" applyNumberFormat="1" applyFont="1" applyBorder="1"/>
    <xf numFmtId="3" fontId="13" fillId="0" borderId="6" xfId="0" applyNumberFormat="1" applyFont="1" applyBorder="1"/>
    <xf numFmtId="9" fontId="14" fillId="0" borderId="3" xfId="0" applyNumberFormat="1" applyFont="1" applyBorder="1" applyAlignment="1">
      <alignment horizontal="center"/>
    </xf>
    <xf numFmtId="3" fontId="14" fillId="0" borderId="4" xfId="0" applyNumberFormat="1" applyFont="1" applyBorder="1"/>
    <xf numFmtId="3" fontId="14" fillId="0" borderId="6" xfId="0" applyNumberFormat="1" applyFont="1" applyBorder="1"/>
    <xf numFmtId="0" fontId="0" fillId="0" borderId="0" xfId="0" applyFill="1" applyBorder="1"/>
    <xf numFmtId="0" fontId="9" fillId="0" borderId="0" xfId="0" applyFont="1" applyFill="1" applyBorder="1"/>
    <xf numFmtId="0" fontId="9" fillId="0" borderId="0" xfId="0" applyFont="1" applyFill="1" applyBorder="1" applyAlignment="1">
      <alignment horizontal="right"/>
    </xf>
    <xf numFmtId="9" fontId="0" fillId="0" borderId="0" xfId="59" applyFont="1" applyFill="1" applyBorder="1"/>
    <xf numFmtId="9" fontId="9" fillId="0" borderId="0" xfId="59" applyFont="1" applyFill="1" applyBorder="1"/>
    <xf numFmtId="0" fontId="32" fillId="0" borderId="0" xfId="0" applyFont="1" applyAlignment="1"/>
    <xf numFmtId="3" fontId="13" fillId="0" borderId="0" xfId="0" applyNumberFormat="1" applyFont="1" applyFill="1" applyBorder="1" applyAlignment="1" applyProtection="1">
      <alignment vertical="center"/>
      <protection locked="0"/>
    </xf>
    <xf numFmtId="0" fontId="22" fillId="0" borderId="0" xfId="0" applyFont="1" applyAlignment="1">
      <alignment horizontal="right"/>
    </xf>
    <xf numFmtId="0" fontId="14" fillId="0" borderId="0" xfId="0" applyFont="1" applyFill="1" applyBorder="1" applyAlignment="1" applyProtection="1">
      <alignment horizontal="center" wrapText="1"/>
      <protection locked="0"/>
    </xf>
    <xf numFmtId="3" fontId="13" fillId="0" borderId="0" xfId="0" applyNumberFormat="1" applyFont="1" applyFill="1" applyBorder="1" applyAlignment="1" applyProtection="1">
      <alignment horizontal="right" vertical="center"/>
      <protection locked="0"/>
    </xf>
    <xf numFmtId="0" fontId="13" fillId="0" borderId="0" xfId="0" applyFont="1" applyFill="1" applyBorder="1" applyAlignment="1" applyProtection="1">
      <protection locked="0"/>
    </xf>
    <xf numFmtId="0" fontId="13" fillId="0" borderId="0" xfId="0" applyFont="1" applyFill="1" applyBorder="1" applyAlignment="1" applyProtection="1">
      <alignment vertical="center" wrapText="1"/>
      <protection locked="0"/>
    </xf>
    <xf numFmtId="0" fontId="13" fillId="0" borderId="0" xfId="0" applyFont="1" applyFill="1" applyBorder="1" applyAlignment="1" applyProtection="1">
      <alignment vertical="center"/>
      <protection locked="0"/>
    </xf>
    <xf numFmtId="3" fontId="13" fillId="0" borderId="0" xfId="0" applyNumberFormat="1" applyFont="1" applyFill="1" applyBorder="1" applyAlignment="1" applyProtection="1">
      <alignment vertical="center" wrapText="1"/>
      <protection locked="0"/>
    </xf>
    <xf numFmtId="3" fontId="0" fillId="0" borderId="0" xfId="0" applyNumberFormat="1" applyFill="1" applyBorder="1"/>
    <xf numFmtId="3" fontId="38" fillId="0" borderId="0" xfId="0" applyNumberFormat="1" applyFont="1" applyFill="1" applyBorder="1"/>
    <xf numFmtId="9" fontId="38" fillId="0" borderId="0" xfId="59" applyFont="1"/>
    <xf numFmtId="0" fontId="13" fillId="9" borderId="4" xfId="0" applyFont="1" applyFill="1" applyBorder="1" applyAlignment="1">
      <alignment vertical="center" wrapText="1"/>
    </xf>
    <xf numFmtId="0" fontId="13" fillId="9" borderId="4" xfId="0" applyFont="1" applyFill="1" applyBorder="1" applyAlignment="1">
      <alignment vertical="center"/>
    </xf>
    <xf numFmtId="9" fontId="0" fillId="0" borderId="0" xfId="59" applyFont="1" applyFill="1"/>
    <xf numFmtId="0" fontId="22" fillId="0" borderId="0" xfId="0" applyFont="1" applyFill="1" applyBorder="1" applyAlignment="1">
      <alignment horizontal="right"/>
    </xf>
    <xf numFmtId="3" fontId="22" fillId="0" borderId="0" xfId="0" applyNumberFormat="1" applyFont="1" applyFill="1" applyBorder="1"/>
    <xf numFmtId="0" fontId="22" fillId="0" borderId="13" xfId="0" applyFont="1" applyFill="1" applyBorder="1" applyAlignment="1">
      <alignment horizontal="right" vertical="center"/>
    </xf>
    <xf numFmtId="3" fontId="22" fillId="0" borderId="13" xfId="0" applyNumberFormat="1" applyFont="1" applyFill="1" applyBorder="1" applyAlignment="1">
      <alignment vertical="center"/>
    </xf>
    <xf numFmtId="0" fontId="29" fillId="5" borderId="8" xfId="0" applyFont="1" applyFill="1" applyBorder="1" applyAlignment="1">
      <alignment horizontal="center" vertical="center" wrapText="1"/>
    </xf>
    <xf numFmtId="3" fontId="13" fillId="0" borderId="4" xfId="0" applyNumberFormat="1" applyFont="1" applyBorder="1" applyAlignment="1"/>
    <xf numFmtId="0" fontId="16" fillId="0" borderId="1" xfId="0" applyFont="1" applyFill="1" applyBorder="1" applyAlignment="1">
      <alignment horizontal="center" wrapText="1"/>
    </xf>
    <xf numFmtId="0" fontId="14" fillId="5" borderId="2" xfId="0" applyFont="1" applyFill="1" applyBorder="1"/>
    <xf numFmtId="0" fontId="14" fillId="5" borderId="6" xfId="0" applyFont="1" applyFill="1" applyBorder="1"/>
    <xf numFmtId="0" fontId="14" fillId="5" borderId="0" xfId="0" applyFont="1" applyFill="1" applyBorder="1"/>
    <xf numFmtId="0" fontId="14" fillId="5" borderId="4" xfId="0" applyFont="1" applyFill="1" applyBorder="1"/>
    <xf numFmtId="0" fontId="29" fillId="6" borderId="2" xfId="0" applyFont="1" applyFill="1" applyBorder="1" applyAlignment="1">
      <alignment horizontal="left" vertical="center"/>
    </xf>
    <xf numFmtId="3" fontId="17" fillId="6" borderId="2" xfId="0" applyNumberFormat="1" applyFont="1" applyFill="1" applyBorder="1"/>
    <xf numFmtId="3" fontId="14" fillId="6" borderId="2" xfId="0" applyNumberFormat="1" applyFont="1" applyFill="1" applyBorder="1"/>
    <xf numFmtId="0" fontId="22" fillId="6" borderId="1" xfId="0" applyFont="1" applyFill="1" applyBorder="1" applyAlignment="1">
      <alignment horizontal="right"/>
    </xf>
    <xf numFmtId="3" fontId="22" fillId="6" borderId="1" xfId="0" applyNumberFormat="1" applyFont="1" applyFill="1" applyBorder="1"/>
    <xf numFmtId="0" fontId="29" fillId="6" borderId="0" xfId="0" applyFont="1" applyFill="1" applyBorder="1" applyAlignment="1">
      <alignment horizontal="left" vertical="center"/>
    </xf>
    <xf numFmtId="0" fontId="22" fillId="6" borderId="13" xfId="0" applyFont="1" applyFill="1" applyBorder="1" applyAlignment="1">
      <alignment horizontal="right" vertical="center"/>
    </xf>
    <xf numFmtId="3" fontId="22" fillId="6" borderId="13" xfId="0" applyNumberFormat="1" applyFont="1" applyFill="1" applyBorder="1"/>
    <xf numFmtId="0" fontId="17" fillId="7" borderId="0" xfId="0" applyFont="1" applyFill="1" applyBorder="1" applyAlignment="1"/>
    <xf numFmtId="3" fontId="14" fillId="7" borderId="3" xfId="0" applyNumberFormat="1" applyFont="1" applyFill="1" applyBorder="1"/>
    <xf numFmtId="3" fontId="13" fillId="7" borderId="0" xfId="0" applyNumberFormat="1" applyFont="1" applyFill="1"/>
    <xf numFmtId="3" fontId="14" fillId="7" borderId="0" xfId="0" applyNumberFormat="1" applyFont="1" applyFill="1"/>
    <xf numFmtId="3" fontId="13" fillId="7" borderId="6" xfId="0" applyNumberFormat="1" applyFont="1" applyFill="1" applyBorder="1"/>
    <xf numFmtId="0" fontId="13" fillId="7" borderId="0" xfId="0" applyFont="1" applyFill="1" applyBorder="1"/>
    <xf numFmtId="0" fontId="22" fillId="7" borderId="0" xfId="0" applyFont="1" applyFill="1" applyBorder="1" applyAlignment="1">
      <alignment horizontal="right" wrapText="1"/>
    </xf>
    <xf numFmtId="0" fontId="17" fillId="7" borderId="0" xfId="0" applyFont="1" applyFill="1" applyBorder="1" applyAlignment="1">
      <alignment horizontal="left" vertical="top" wrapText="1"/>
    </xf>
    <xf numFmtId="0" fontId="17" fillId="0" borderId="16" xfId="0" applyFont="1" applyFill="1" applyBorder="1" applyAlignment="1">
      <alignment horizontal="center" vertical="center"/>
    </xf>
    <xf numFmtId="0" fontId="17" fillId="0" borderId="17" xfId="0" applyFont="1" applyFill="1" applyBorder="1" applyAlignment="1">
      <alignment horizontal="center" vertical="center" wrapText="1"/>
    </xf>
    <xf numFmtId="3" fontId="14" fillId="7" borderId="16" xfId="0" applyNumberFormat="1" applyFont="1" applyFill="1" applyBorder="1"/>
    <xf numFmtId="3" fontId="14" fillId="0" borderId="16" xfId="0" applyNumberFormat="1" applyFont="1" applyBorder="1" applyAlignment="1"/>
    <xf numFmtId="0" fontId="40" fillId="0" borderId="0" xfId="0" applyFont="1" applyAlignment="1">
      <alignment horizontal="center" vertical="center" readingOrder="1"/>
    </xf>
    <xf numFmtId="0" fontId="41" fillId="7" borderId="0" xfId="0" applyFont="1" applyFill="1" applyBorder="1" applyAlignment="1">
      <alignment horizontal="left" wrapText="1"/>
    </xf>
    <xf numFmtId="3" fontId="42" fillId="7" borderId="3" xfId="0" applyNumberFormat="1" applyFont="1" applyFill="1" applyBorder="1"/>
    <xf numFmtId="3" fontId="22" fillId="7" borderId="0" xfId="0" applyNumberFormat="1" applyFont="1" applyFill="1"/>
    <xf numFmtId="3" fontId="42" fillId="7" borderId="16" xfId="0" applyNumberFormat="1" applyFont="1" applyFill="1" applyBorder="1"/>
    <xf numFmtId="3" fontId="42" fillId="7" borderId="0" xfId="0" applyNumberFormat="1" applyFont="1" applyFill="1"/>
    <xf numFmtId="3" fontId="22" fillId="7" borderId="4" xfId="0" applyNumberFormat="1" applyFont="1" applyFill="1" applyBorder="1"/>
    <xf numFmtId="3" fontId="42" fillId="0" borderId="3" xfId="0" applyNumberFormat="1" applyFont="1" applyBorder="1"/>
    <xf numFmtId="3" fontId="22" fillId="0" borderId="0" xfId="0" applyNumberFormat="1" applyFont="1"/>
    <xf numFmtId="3" fontId="42" fillId="0" borderId="16" xfId="0" applyNumberFormat="1" applyFont="1" applyBorder="1"/>
    <xf numFmtId="3" fontId="42" fillId="0" borderId="0" xfId="0" applyNumberFormat="1" applyFont="1"/>
    <xf numFmtId="3" fontId="22" fillId="0" borderId="4" xfId="0" applyNumberFormat="1" applyFont="1" applyBorder="1"/>
    <xf numFmtId="0" fontId="15" fillId="0" borderId="0" xfId="58" applyAlignment="1"/>
    <xf numFmtId="0" fontId="14" fillId="0" borderId="11" xfId="0" applyFont="1" applyBorder="1" applyAlignment="1">
      <alignment horizontal="center" vertical="center" wrapText="1"/>
    </xf>
    <xf numFmtId="9" fontId="33" fillId="8" borderId="0" xfId="0" applyNumberFormat="1" applyFont="1" applyFill="1" applyBorder="1" applyAlignment="1">
      <alignment horizontal="center"/>
    </xf>
    <xf numFmtId="9" fontId="14" fillId="0" borderId="3" xfId="0" applyNumberFormat="1" applyFont="1" applyFill="1" applyBorder="1" applyAlignment="1">
      <alignment horizontal="center"/>
    </xf>
    <xf numFmtId="3" fontId="33" fillId="8" borderId="0" xfId="0" applyNumberFormat="1" applyFont="1" applyFill="1" applyBorder="1"/>
    <xf numFmtId="3" fontId="33" fillId="0" borderId="2" xfId="0" applyNumberFormat="1" applyFont="1" applyBorder="1"/>
    <xf numFmtId="3" fontId="13" fillId="0" borderId="7" xfId="0" applyNumberFormat="1" applyFont="1" applyFill="1" applyBorder="1" applyAlignment="1" applyProtection="1">
      <alignment vertical="center" wrapText="1"/>
      <protection locked="0"/>
    </xf>
    <xf numFmtId="9" fontId="37" fillId="0" borderId="0" xfId="59" applyFont="1" applyFill="1"/>
    <xf numFmtId="9" fontId="39" fillId="0" borderId="0" xfId="59" applyFont="1" applyFill="1"/>
    <xf numFmtId="0" fontId="17" fillId="0" borderId="3" xfId="0" applyFont="1" applyFill="1" applyBorder="1" applyAlignment="1">
      <alignment horizontal="center" vertical="center"/>
    </xf>
    <xf numFmtId="0" fontId="17" fillId="0" borderId="0" xfId="0" applyFont="1" applyFill="1" applyBorder="1" applyAlignment="1">
      <alignment horizontal="center" vertical="center"/>
    </xf>
    <xf numFmtId="0" fontId="43" fillId="0" borderId="0" xfId="0" applyFont="1" applyAlignment="1">
      <alignment horizontal="center" vertical="center" wrapText="1"/>
    </xf>
    <xf numFmtId="0" fontId="44" fillId="0" borderId="0" xfId="0" applyFont="1" applyAlignment="1">
      <alignment horizontal="left" vertical="center" wrapText="1"/>
    </xf>
    <xf numFmtId="0" fontId="45" fillId="0" borderId="0" xfId="0" applyFont="1" applyAlignment="1">
      <alignment vertical="center" wrapText="1"/>
    </xf>
    <xf numFmtId="14" fontId="45" fillId="4" borderId="0" xfId="0" applyNumberFormat="1" applyFont="1" applyFill="1" applyAlignment="1">
      <alignment vertical="center" wrapText="1"/>
    </xf>
    <xf numFmtId="14" fontId="45" fillId="0" borderId="0" xfId="0" applyNumberFormat="1" applyFont="1" applyAlignment="1">
      <alignment vertical="center" wrapText="1"/>
    </xf>
    <xf numFmtId="3" fontId="45" fillId="0" borderId="0" xfId="0" applyNumberFormat="1" applyFont="1" applyAlignment="1">
      <alignment vertical="center" wrapText="1"/>
    </xf>
    <xf numFmtId="0" fontId="0" fillId="2" borderId="0" xfId="0" applyFill="1"/>
    <xf numFmtId="0" fontId="0" fillId="10" borderId="0" xfId="0" applyFill="1"/>
    <xf numFmtId="0" fontId="0" fillId="8" borderId="0" xfId="0" applyFill="1"/>
    <xf numFmtId="0" fontId="45" fillId="10" borderId="0" xfId="0" applyFont="1" applyFill="1"/>
    <xf numFmtId="0" fontId="43" fillId="0" borderId="0" xfId="0" applyFont="1" applyAlignment="1">
      <alignment horizontal="left" vertical="center" wrapText="1"/>
    </xf>
    <xf numFmtId="0" fontId="0" fillId="0" borderId="0" xfId="0" applyAlignment="1">
      <alignment vertical="center" wrapText="1"/>
    </xf>
    <xf numFmtId="14" fontId="0" fillId="0" borderId="0" xfId="0" applyNumberFormat="1" applyAlignment="1">
      <alignment vertical="center" wrapText="1"/>
    </xf>
    <xf numFmtId="14" fontId="0" fillId="4" borderId="0" xfId="0" applyNumberFormat="1" applyFill="1" applyAlignment="1">
      <alignment vertical="center" wrapText="1"/>
    </xf>
    <xf numFmtId="3" fontId="43" fillId="0" borderId="0" xfId="0" applyNumberFormat="1" applyFont="1"/>
    <xf numFmtId="0" fontId="1" fillId="0" borderId="15" xfId="0" applyFont="1" applyFill="1" applyBorder="1"/>
    <xf numFmtId="0" fontId="1" fillId="0" borderId="12" xfId="0" applyFont="1" applyFill="1" applyBorder="1"/>
    <xf numFmtId="0" fontId="0" fillId="0" borderId="0" xfId="0" applyAlignment="1">
      <alignment horizontal="center" wrapText="1"/>
    </xf>
    <xf numFmtId="0" fontId="46" fillId="0" borderId="0" xfId="0" applyFont="1" applyAlignment="1">
      <alignment vertical="center"/>
    </xf>
    <xf numFmtId="0" fontId="47" fillId="0" borderId="0" xfId="0" applyFont="1"/>
    <xf numFmtId="0" fontId="0" fillId="0" borderId="0" xfId="0" applyAlignment="1">
      <alignment horizontal="right" vertical="center"/>
    </xf>
    <xf numFmtId="0" fontId="0" fillId="0" borderId="0" xfId="0" applyAlignment="1">
      <alignment horizontal="right"/>
    </xf>
    <xf numFmtId="3" fontId="0" fillId="0" borderId="0" xfId="0" applyNumberFormat="1" applyAlignment="1">
      <alignment vertical="center" wrapText="1"/>
    </xf>
    <xf numFmtId="0" fontId="29" fillId="6" borderId="1" xfId="0" applyFont="1" applyFill="1" applyBorder="1" applyAlignment="1">
      <alignment vertical="center"/>
    </xf>
    <xf numFmtId="0" fontId="29" fillId="6" borderId="1" xfId="0" applyFont="1" applyFill="1" applyBorder="1" applyAlignment="1">
      <alignment horizontal="right" vertical="center" wrapText="1"/>
    </xf>
    <xf numFmtId="0" fontId="29" fillId="6" borderId="1" xfId="0" applyFont="1" applyFill="1" applyBorder="1" applyAlignment="1">
      <alignment horizontal="center" vertical="center" wrapText="1"/>
    </xf>
    <xf numFmtId="0" fontId="13" fillId="0" borderId="4" xfId="0" applyFont="1" applyFill="1" applyBorder="1" applyAlignment="1">
      <alignment horizontal="right"/>
    </xf>
    <xf numFmtId="0" fontId="29" fillId="0" borderId="4" xfId="0" applyFont="1" applyFill="1" applyBorder="1" applyAlignment="1">
      <alignment vertical="center"/>
    </xf>
    <xf numFmtId="0" fontId="29" fillId="0" borderId="0" xfId="0" applyFont="1" applyFill="1" applyBorder="1" applyAlignment="1">
      <alignment horizontal="center" vertical="center" wrapText="1"/>
    </xf>
    <xf numFmtId="0" fontId="17" fillId="0" borderId="4" xfId="0" applyFont="1" applyFill="1" applyBorder="1" applyAlignment="1">
      <alignment horizontal="center" vertical="center"/>
    </xf>
    <xf numFmtId="0" fontId="17" fillId="0" borderId="5" xfId="0" applyFont="1" applyFill="1" applyBorder="1" applyAlignment="1">
      <alignment horizontal="center" vertical="center" wrapText="1"/>
    </xf>
    <xf numFmtId="3" fontId="14" fillId="7" borderId="4" xfId="0" applyNumberFormat="1" applyFont="1" applyFill="1" applyBorder="1"/>
    <xf numFmtId="3" fontId="42" fillId="7" borderId="4" xfId="0" applyNumberFormat="1" applyFont="1" applyFill="1" applyBorder="1"/>
    <xf numFmtId="3" fontId="14" fillId="0" borderId="4" xfId="0" applyNumberFormat="1" applyFont="1" applyBorder="1" applyAlignment="1"/>
    <xf numFmtId="3" fontId="42" fillId="0" borderId="4" xfId="0" applyNumberFormat="1" applyFont="1" applyBorder="1"/>
    <xf numFmtId="0" fontId="17" fillId="0" borderId="18" xfId="0" applyFont="1" applyFill="1" applyBorder="1" applyAlignment="1">
      <alignment horizontal="center" vertical="center"/>
    </xf>
    <xf numFmtId="0" fontId="17" fillId="0" borderId="12" xfId="0" applyFont="1" applyFill="1" applyBorder="1" applyAlignment="1">
      <alignment horizontal="center" vertical="center" wrapText="1"/>
    </xf>
    <xf numFmtId="3" fontId="14" fillId="7" borderId="18" xfId="0" applyNumberFormat="1" applyFont="1" applyFill="1" applyBorder="1"/>
    <xf numFmtId="3" fontId="42" fillId="7" borderId="18" xfId="0" applyNumberFormat="1" applyFont="1" applyFill="1" applyBorder="1"/>
    <xf numFmtId="3" fontId="14" fillId="0" borderId="18" xfId="0" applyNumberFormat="1" applyFont="1" applyBorder="1" applyAlignment="1"/>
    <xf numFmtId="3" fontId="42" fillId="0" borderId="18" xfId="0" applyNumberFormat="1" applyFont="1" applyBorder="1"/>
    <xf numFmtId="0" fontId="25" fillId="5" borderId="0" xfId="0" applyFont="1" applyFill="1" applyBorder="1"/>
    <xf numFmtId="0" fontId="34" fillId="5" borderId="0" xfId="0" applyFont="1" applyFill="1" applyBorder="1"/>
    <xf numFmtId="0" fontId="48" fillId="5" borderId="0" xfId="0" applyFont="1" applyFill="1" applyBorder="1"/>
    <xf numFmtId="0" fontId="36" fillId="5" borderId="0" xfId="0" applyFont="1" applyFill="1" applyBorder="1"/>
    <xf numFmtId="0" fontId="35" fillId="5" borderId="0" xfId="0" applyFont="1" applyFill="1" applyBorder="1"/>
    <xf numFmtId="0" fontId="49" fillId="5" borderId="0" xfId="0" applyFont="1" applyFill="1" applyBorder="1"/>
    <xf numFmtId="0" fontId="13" fillId="0" borderId="0" xfId="0" applyFont="1" applyAlignment="1">
      <alignment vertical="top" wrapText="1"/>
    </xf>
    <xf numFmtId="0" fontId="30" fillId="0" borderId="0" xfId="0" applyFont="1" applyFill="1" applyBorder="1" applyAlignment="1">
      <alignment horizontal="right"/>
    </xf>
    <xf numFmtId="0" fontId="0" fillId="3" borderId="0" xfId="0" applyFill="1"/>
    <xf numFmtId="0" fontId="43" fillId="0" borderId="19" xfId="0" applyFont="1" applyBorder="1" applyAlignment="1">
      <alignment horizontal="center" vertical="center" wrapText="1"/>
    </xf>
    <xf numFmtId="3" fontId="43" fillId="0" borderId="19" xfId="0" applyNumberFormat="1" applyFont="1" applyBorder="1"/>
    <xf numFmtId="0" fontId="0" fillId="0" borderId="19" xfId="0" applyBorder="1"/>
    <xf numFmtId="0" fontId="0" fillId="3" borderId="19" xfId="0" applyFill="1" applyBorder="1"/>
    <xf numFmtId="3" fontId="0" fillId="0" borderId="19" xfId="0" applyNumberFormat="1" applyBorder="1"/>
    <xf numFmtId="0" fontId="43" fillId="3" borderId="0" xfId="0" applyFont="1" applyFill="1" applyAlignment="1">
      <alignment horizontal="center" vertical="center" wrapText="1"/>
    </xf>
    <xf numFmtId="0" fontId="43" fillId="3" borderId="19" xfId="0" applyFont="1" applyFill="1" applyBorder="1" applyAlignment="1">
      <alignment horizontal="center" vertical="center" wrapText="1"/>
    </xf>
    <xf numFmtId="0" fontId="28" fillId="0" borderId="19" xfId="0" applyFont="1" applyBorder="1" applyAlignment="1">
      <alignment horizontal="left" vertical="center" wrapText="1"/>
    </xf>
    <xf numFmtId="0" fontId="0" fillId="0" borderId="19" xfId="0" applyBorder="1" applyAlignment="1">
      <alignment horizontal="left" vertical="center" wrapText="1"/>
    </xf>
    <xf numFmtId="0" fontId="0" fillId="6" borderId="0" xfId="0" applyFill="1"/>
    <xf numFmtId="0" fontId="0" fillId="6" borderId="19" xfId="0" applyFill="1" applyBorder="1"/>
    <xf numFmtId="0" fontId="0" fillId="6" borderId="19" xfId="0" applyFill="1" applyBorder="1" applyAlignment="1">
      <alignment horizontal="left" vertical="center" wrapText="1"/>
    </xf>
    <xf numFmtId="0" fontId="0" fillId="0" borderId="0" xfId="0" applyFill="1"/>
    <xf numFmtId="9" fontId="15" fillId="0" borderId="0" xfId="59" applyFont="1"/>
    <xf numFmtId="9" fontId="13" fillId="0" borderId="0" xfId="59" applyFont="1"/>
    <xf numFmtId="3" fontId="14" fillId="0" borderId="0" xfId="0" applyNumberFormat="1" applyFont="1"/>
    <xf numFmtId="0" fontId="17" fillId="0" borderId="0" xfId="0" applyFont="1" applyAlignment="1">
      <alignment vertical="center" wrapText="1"/>
    </xf>
    <xf numFmtId="3" fontId="16" fillId="0" borderId="3" xfId="0" applyNumberFormat="1" applyFont="1" applyBorder="1" applyAlignment="1">
      <alignment horizontal="center" vertical="center"/>
    </xf>
    <xf numFmtId="9" fontId="16" fillId="0" borderId="4" xfId="0" applyNumberFormat="1" applyFont="1" applyBorder="1" applyAlignment="1">
      <alignment horizontal="center" vertical="center"/>
    </xf>
    <xf numFmtId="3" fontId="16" fillId="0" borderId="0" xfId="0" applyNumberFormat="1" applyFont="1" applyAlignment="1">
      <alignment vertical="center"/>
    </xf>
    <xf numFmtId="9" fontId="16" fillId="0" borderId="0" xfId="0" applyNumberFormat="1" applyFont="1" applyAlignment="1">
      <alignment horizontal="center" vertical="center"/>
    </xf>
    <xf numFmtId="0" fontId="13" fillId="0" borderId="0" xfId="0" applyFont="1" applyFill="1" applyAlignment="1"/>
    <xf numFmtId="3" fontId="0" fillId="0" borderId="0" xfId="59" applyNumberFormat="1" applyFont="1"/>
    <xf numFmtId="2" fontId="13" fillId="0" borderId="0" xfId="59" applyNumberFormat="1" applyFont="1"/>
    <xf numFmtId="0" fontId="13" fillId="0" borderId="4" xfId="0" applyFont="1" applyFill="1" applyBorder="1" applyAlignment="1">
      <alignment vertical="center" wrapText="1"/>
    </xf>
    <xf numFmtId="3" fontId="33" fillId="0" borderId="0" xfId="0" applyNumberFormat="1" applyFont="1" applyFill="1" applyBorder="1"/>
    <xf numFmtId="0" fontId="13" fillId="0" borderId="10" xfId="0" applyFont="1" applyBorder="1" applyAlignment="1">
      <alignment horizontal="center" vertical="center"/>
    </xf>
    <xf numFmtId="0" fontId="13" fillId="0" borderId="7" xfId="0" applyFont="1" applyBorder="1" applyAlignment="1">
      <alignment horizontal="center" vertical="center"/>
    </xf>
    <xf numFmtId="0" fontId="13" fillId="0" borderId="11" xfId="0" applyFont="1" applyBorder="1" applyAlignment="1">
      <alignment horizontal="center" vertical="center"/>
    </xf>
    <xf numFmtId="0" fontId="13" fillId="0" borderId="5" xfId="0" applyFont="1" applyBorder="1" applyAlignment="1">
      <alignment vertical="center" wrapText="1"/>
    </xf>
    <xf numFmtId="3" fontId="14" fillId="0" borderId="5" xfId="0" applyNumberFormat="1" applyFont="1" applyBorder="1"/>
    <xf numFmtId="3" fontId="13" fillId="0" borderId="8" xfId="0" applyNumberFormat="1" applyFont="1" applyBorder="1"/>
    <xf numFmtId="0" fontId="14" fillId="0" borderId="0" xfId="0" applyFont="1" applyFill="1" applyBorder="1" applyAlignment="1">
      <alignment vertical="center" wrapText="1"/>
    </xf>
    <xf numFmtId="9" fontId="13" fillId="0" borderId="18" xfId="59" applyFont="1" applyBorder="1"/>
    <xf numFmtId="3" fontId="13" fillId="0" borderId="4" xfId="0" applyNumberFormat="1" applyFont="1" applyFill="1" applyBorder="1"/>
    <xf numFmtId="9" fontId="13" fillId="0" borderId="12" xfId="59" applyFont="1" applyBorder="1"/>
    <xf numFmtId="3" fontId="13" fillId="0" borderId="5" xfId="0" applyNumberFormat="1" applyFont="1" applyFill="1" applyBorder="1"/>
    <xf numFmtId="0" fontId="14" fillId="0" borderId="10" xfId="0" applyFont="1" applyBorder="1" applyAlignment="1">
      <alignment horizontal="center" vertical="center"/>
    </xf>
    <xf numFmtId="0" fontId="14" fillId="0" borderId="11" xfId="0" applyFont="1" applyBorder="1" applyAlignment="1">
      <alignment horizontal="center" vertical="center"/>
    </xf>
    <xf numFmtId="3" fontId="26" fillId="0" borderId="0" xfId="0" applyNumberFormat="1" applyFont="1" applyFill="1" applyBorder="1"/>
    <xf numFmtId="3" fontId="28" fillId="0" borderId="0" xfId="0" applyNumberFormat="1" applyFont="1" applyFill="1" applyBorder="1"/>
    <xf numFmtId="3" fontId="13" fillId="0" borderId="7" xfId="0" applyNumberFormat="1" applyFont="1" applyBorder="1"/>
    <xf numFmtId="3" fontId="13" fillId="0" borderId="7" xfId="0" applyNumberFormat="1" applyFont="1" applyFill="1" applyBorder="1"/>
    <xf numFmtId="3" fontId="13" fillId="0" borderId="7" xfId="0" applyNumberFormat="1" applyFont="1" applyBorder="1" applyAlignment="1">
      <alignment vertical="center"/>
    </xf>
    <xf numFmtId="3" fontId="50" fillId="0" borderId="7" xfId="0" applyNumberFormat="1" applyFont="1" applyBorder="1" applyAlignment="1">
      <alignment vertical="center"/>
    </xf>
    <xf numFmtId="9" fontId="39" fillId="0" borderId="0" xfId="59" applyFont="1"/>
    <xf numFmtId="9" fontId="37" fillId="0" borderId="0" xfId="59" applyFont="1"/>
    <xf numFmtId="9" fontId="26" fillId="0" borderId="0" xfId="59" applyFont="1" applyFill="1"/>
    <xf numFmtId="9" fontId="9" fillId="0" borderId="0" xfId="59" applyFont="1" applyFill="1"/>
    <xf numFmtId="3" fontId="25" fillId="0" borderId="4" xfId="0" applyNumberFormat="1" applyFont="1" applyFill="1" applyBorder="1"/>
    <xf numFmtId="0" fontId="25" fillId="0" borderId="0" xfId="0" applyFont="1" applyFill="1" applyAlignment="1"/>
    <xf numFmtId="3" fontId="25" fillId="0" borderId="0" xfId="0" applyNumberFormat="1" applyFont="1" applyFill="1"/>
    <xf numFmtId="9" fontId="13" fillId="0" borderId="0" xfId="0" applyNumberFormat="1" applyFont="1" applyBorder="1" applyAlignment="1">
      <alignment horizontal="center" vertical="center"/>
    </xf>
    <xf numFmtId="9" fontId="14" fillId="0" borderId="4" xfId="0" applyNumberFormat="1" applyFont="1" applyBorder="1" applyAlignment="1">
      <alignment horizontal="center"/>
    </xf>
    <xf numFmtId="9" fontId="42" fillId="0" borderId="4" xfId="0" applyNumberFormat="1" applyFont="1" applyBorder="1" applyAlignment="1">
      <alignment horizontal="center"/>
    </xf>
    <xf numFmtId="9" fontId="14" fillId="0" borderId="4" xfId="0" applyNumberFormat="1" applyFont="1" applyBorder="1" applyAlignment="1">
      <alignment horizontal="center" vertical="center"/>
    </xf>
    <xf numFmtId="9" fontId="14" fillId="0" borderId="4" xfId="0" applyNumberFormat="1" applyFont="1" applyFill="1" applyBorder="1" applyAlignment="1">
      <alignment horizontal="center"/>
    </xf>
    <xf numFmtId="9" fontId="13" fillId="0" borderId="15" xfId="0" applyNumberFormat="1" applyFont="1" applyBorder="1" applyAlignment="1">
      <alignment horizontal="center" vertical="center"/>
    </xf>
    <xf numFmtId="9" fontId="13" fillId="0" borderId="18" xfId="0" applyNumberFormat="1" applyFont="1" applyBorder="1" applyAlignment="1">
      <alignment horizontal="center" vertical="center"/>
    </xf>
    <xf numFmtId="9" fontId="13" fillId="0" borderId="15" xfId="0" applyNumberFormat="1" applyFont="1" applyBorder="1" applyAlignment="1">
      <alignment horizontal="center"/>
    </xf>
    <xf numFmtId="9" fontId="13" fillId="0" borderId="18" xfId="0" applyNumberFormat="1" applyFont="1" applyBorder="1" applyAlignment="1">
      <alignment horizontal="center"/>
    </xf>
    <xf numFmtId="9" fontId="25" fillId="0" borderId="18" xfId="0" applyNumberFormat="1" applyFont="1" applyFill="1" applyBorder="1" applyAlignment="1">
      <alignment horizontal="center"/>
    </xf>
    <xf numFmtId="3" fontId="13" fillId="0" borderId="15" xfId="0" applyNumberFormat="1" applyFont="1" applyBorder="1" applyAlignment="1">
      <alignment horizontal="center" vertical="center"/>
    </xf>
    <xf numFmtId="3" fontId="13" fillId="0" borderId="18" xfId="0" applyNumberFormat="1" applyFont="1" applyBorder="1" applyAlignment="1">
      <alignment horizontal="center" vertical="center"/>
    </xf>
    <xf numFmtId="0" fontId="14" fillId="0" borderId="7" xfId="0" applyFont="1" applyBorder="1" applyAlignment="1">
      <alignment horizontal="center" vertical="center"/>
    </xf>
    <xf numFmtId="3" fontId="14" fillId="0" borderId="15" xfId="0" applyNumberFormat="1" applyFont="1" applyBorder="1" applyAlignment="1">
      <alignment horizontal="center" vertical="center"/>
    </xf>
    <xf numFmtId="3" fontId="14" fillId="0" borderId="18" xfId="0" applyNumberFormat="1" applyFont="1" applyBorder="1" applyAlignment="1">
      <alignment horizontal="center" vertical="center"/>
    </xf>
    <xf numFmtId="3" fontId="14" fillId="0" borderId="12" xfId="0" applyNumberFormat="1" applyFont="1" applyBorder="1" applyAlignment="1">
      <alignment horizontal="center" vertical="center"/>
    </xf>
    <xf numFmtId="3" fontId="13" fillId="0" borderId="12" xfId="0" applyNumberFormat="1" applyFont="1" applyBorder="1" applyAlignment="1">
      <alignment horizontal="center" vertical="center"/>
    </xf>
    <xf numFmtId="3" fontId="13" fillId="0" borderId="5" xfId="0" applyNumberFormat="1" applyFont="1" applyBorder="1"/>
    <xf numFmtId="9" fontId="14" fillId="0" borderId="8" xfId="0" applyNumberFormat="1" applyFont="1" applyBorder="1" applyAlignment="1">
      <alignment horizontal="center" vertical="center"/>
    </xf>
    <xf numFmtId="9" fontId="13" fillId="0" borderId="12" xfId="0" applyNumberFormat="1" applyFont="1" applyBorder="1" applyAlignment="1">
      <alignment horizontal="center" vertical="center"/>
    </xf>
    <xf numFmtId="9" fontId="13" fillId="0" borderId="1" xfId="0" applyNumberFormat="1" applyFont="1" applyBorder="1" applyAlignment="1">
      <alignment horizontal="center" vertical="center"/>
    </xf>
    <xf numFmtId="9" fontId="13" fillId="0" borderId="8" xfId="0" applyNumberFormat="1" applyFont="1" applyBorder="1" applyAlignment="1">
      <alignment horizontal="center" vertical="center"/>
    </xf>
    <xf numFmtId="9" fontId="13" fillId="0" borderId="12" xfId="0" applyNumberFormat="1" applyFont="1" applyBorder="1" applyAlignment="1">
      <alignment horizontal="center"/>
    </xf>
    <xf numFmtId="9" fontId="14" fillId="0" borderId="5" xfId="0" applyNumberFormat="1" applyFont="1" applyBorder="1" applyAlignment="1">
      <alignment horizontal="center"/>
    </xf>
    <xf numFmtId="3" fontId="50" fillId="0" borderId="0" xfId="0" applyNumberFormat="1" applyFont="1" applyBorder="1" applyAlignment="1">
      <alignment vertical="center"/>
    </xf>
    <xf numFmtId="0" fontId="32" fillId="0" borderId="0" xfId="0" applyFont="1" applyAlignment="1">
      <alignment vertical="center"/>
    </xf>
    <xf numFmtId="0" fontId="9" fillId="0" borderId="0" xfId="0" applyFont="1" applyAlignment="1">
      <alignment horizontal="center" vertical="center" wrapText="1"/>
    </xf>
    <xf numFmtId="0" fontId="0" fillId="0" borderId="0" xfId="0" applyAlignment="1">
      <alignment horizontal="center" vertical="center"/>
    </xf>
    <xf numFmtId="0" fontId="24" fillId="0" borderId="0" xfId="0" applyFont="1" applyAlignment="1">
      <alignment horizontal="left" vertical="top" wrapText="1"/>
    </xf>
    <xf numFmtId="0" fontId="13" fillId="0" borderId="0" xfId="0" applyFont="1" applyAlignment="1">
      <alignment horizontal="left" vertical="top" wrapText="1"/>
    </xf>
    <xf numFmtId="0" fontId="14" fillId="0" borderId="10"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3" xfId="0" applyFont="1" applyBorder="1" applyAlignment="1">
      <alignment horizontal="center" vertical="center"/>
    </xf>
    <xf numFmtId="0" fontId="14" fillId="0" borderId="0" xfId="0" applyFont="1" applyAlignment="1">
      <alignment horizontal="center" vertical="center"/>
    </xf>
    <xf numFmtId="0" fontId="14" fillId="0" borderId="4" xfId="0" applyFont="1" applyBorder="1" applyAlignment="1">
      <alignment horizontal="center" vertical="center"/>
    </xf>
    <xf numFmtId="0" fontId="14" fillId="0" borderId="0" xfId="0" applyFont="1" applyBorder="1" applyAlignment="1">
      <alignment horizontal="center" vertical="center"/>
    </xf>
    <xf numFmtId="0" fontId="32" fillId="0" borderId="0" xfId="0" applyFont="1" applyAlignment="1">
      <alignment horizontal="left" vertical="top" wrapText="1"/>
    </xf>
    <xf numFmtId="0" fontId="13" fillId="0" borderId="0" xfId="0" applyFont="1" applyFill="1" applyAlignment="1">
      <alignment horizontal="left" vertical="top" wrapText="1"/>
    </xf>
  </cellXfs>
  <cellStyles count="60">
    <cellStyle name="Euro" xfId="7" xr:uid="{00000000-0005-0000-0000-000000000000}"/>
    <cellStyle name="Euro 2" xfId="8" xr:uid="{00000000-0005-0000-0000-000001000000}"/>
    <cellStyle name="Lien hypertexte" xfId="58" builtinId="8"/>
    <cellStyle name="Lien hypertexte 2" xfId="32" xr:uid="{00000000-0005-0000-0000-000003000000}"/>
    <cellStyle name="Milliers 2" xfId="9" xr:uid="{00000000-0005-0000-0000-000004000000}"/>
    <cellStyle name="Milliers 3" xfId="10" xr:uid="{00000000-0005-0000-0000-000005000000}"/>
    <cellStyle name="Milliers 3 2" xfId="26" xr:uid="{00000000-0005-0000-0000-000006000000}"/>
    <cellStyle name="Milliers 3 2 2" xfId="41" xr:uid="{00000000-0005-0000-0000-000007000000}"/>
    <cellStyle name="Milliers 3 2 3" xfId="52" xr:uid="{00000000-0005-0000-0000-000008000000}"/>
    <cellStyle name="Milliers 3 3" xfId="37" xr:uid="{00000000-0005-0000-0000-000009000000}"/>
    <cellStyle name="Milliers 3 4" xfId="48" xr:uid="{00000000-0005-0000-0000-00000A000000}"/>
    <cellStyle name="Normal" xfId="0" builtinId="0"/>
    <cellStyle name="Normal 10" xfId="11" xr:uid="{00000000-0005-0000-0000-00000C000000}"/>
    <cellStyle name="Normal 11" xfId="12" xr:uid="{00000000-0005-0000-0000-00000D000000}"/>
    <cellStyle name="Normal 12" xfId="13" xr:uid="{00000000-0005-0000-0000-00000E000000}"/>
    <cellStyle name="Normal 13" xfId="6" xr:uid="{00000000-0005-0000-0000-00000F000000}"/>
    <cellStyle name="Normal 13 2" xfId="36" xr:uid="{00000000-0005-0000-0000-000010000000}"/>
    <cellStyle name="Normal 13 3" xfId="47" xr:uid="{00000000-0005-0000-0000-000011000000}"/>
    <cellStyle name="Normal 14" xfId="25" xr:uid="{00000000-0005-0000-0000-000012000000}"/>
    <cellStyle name="Normal 14 2" xfId="40" xr:uid="{00000000-0005-0000-0000-000013000000}"/>
    <cellStyle name="Normal 14 3" xfId="51" xr:uid="{00000000-0005-0000-0000-000014000000}"/>
    <cellStyle name="Normal 15" xfId="29" xr:uid="{00000000-0005-0000-0000-000015000000}"/>
    <cellStyle name="Normal 15 2" xfId="55" xr:uid="{00000000-0005-0000-0000-000016000000}"/>
    <cellStyle name="Normal 2" xfId="1" xr:uid="{00000000-0005-0000-0000-000017000000}"/>
    <cellStyle name="Normal 2 2" xfId="2" xr:uid="{00000000-0005-0000-0000-000018000000}"/>
    <cellStyle name="Normal 2 2 2" xfId="14" xr:uid="{00000000-0005-0000-0000-000019000000}"/>
    <cellStyle name="Normal 2 3" xfId="33" xr:uid="{00000000-0005-0000-0000-00001A000000}"/>
    <cellStyle name="Normal 2 4" xfId="44" xr:uid="{00000000-0005-0000-0000-00001B000000}"/>
    <cellStyle name="Normal 3" xfId="4" xr:uid="{00000000-0005-0000-0000-00001C000000}"/>
    <cellStyle name="Normal 3 2" xfId="16" xr:uid="{00000000-0005-0000-0000-00001D000000}"/>
    <cellStyle name="Normal 3 2 2" xfId="27" xr:uid="{00000000-0005-0000-0000-00001E000000}"/>
    <cellStyle name="Normal 3 2 2 2" xfId="42" xr:uid="{00000000-0005-0000-0000-00001F000000}"/>
    <cellStyle name="Normal 3 2 2 3" xfId="53" xr:uid="{00000000-0005-0000-0000-000020000000}"/>
    <cellStyle name="Normal 3 2 3" xfId="38" xr:uid="{00000000-0005-0000-0000-000021000000}"/>
    <cellStyle name="Normal 3 2 4" xfId="49" xr:uid="{00000000-0005-0000-0000-000022000000}"/>
    <cellStyle name="Normal 3 3" xfId="15" xr:uid="{00000000-0005-0000-0000-000023000000}"/>
    <cellStyle name="Normal 3 4" xfId="30" xr:uid="{00000000-0005-0000-0000-000024000000}"/>
    <cellStyle name="Normal 3 4 2" xfId="56" xr:uid="{00000000-0005-0000-0000-000025000000}"/>
    <cellStyle name="Normal 3 5" xfId="35" xr:uid="{00000000-0005-0000-0000-000026000000}"/>
    <cellStyle name="Normal 3 6" xfId="46" xr:uid="{00000000-0005-0000-0000-000027000000}"/>
    <cellStyle name="Normal 4" xfId="17" xr:uid="{00000000-0005-0000-0000-000028000000}"/>
    <cellStyle name="Normal 4 2" xfId="28" xr:uid="{00000000-0005-0000-0000-000029000000}"/>
    <cellStyle name="Normal 4 2 2" xfId="43" xr:uid="{00000000-0005-0000-0000-00002A000000}"/>
    <cellStyle name="Normal 4 2 3" xfId="54" xr:uid="{00000000-0005-0000-0000-00002B000000}"/>
    <cellStyle name="Normal 4 3" xfId="39" xr:uid="{00000000-0005-0000-0000-00002C000000}"/>
    <cellStyle name="Normal 4 4" xfId="50" xr:uid="{00000000-0005-0000-0000-00002D000000}"/>
    <cellStyle name="Normal 5" xfId="18" xr:uid="{00000000-0005-0000-0000-00002E000000}"/>
    <cellStyle name="Normal 5 2" xfId="5" xr:uid="{00000000-0005-0000-0000-00002F000000}"/>
    <cellStyle name="Normal 6" xfId="19" xr:uid="{00000000-0005-0000-0000-000030000000}"/>
    <cellStyle name="Normal 7" xfId="20" xr:uid="{00000000-0005-0000-0000-000031000000}"/>
    <cellStyle name="Normal 8" xfId="21" xr:uid="{00000000-0005-0000-0000-000032000000}"/>
    <cellStyle name="Normal 9" xfId="22" xr:uid="{00000000-0005-0000-0000-000033000000}"/>
    <cellStyle name="Pourcentage" xfId="59" builtinId="5"/>
    <cellStyle name="Pourcentage 2" xfId="3" xr:uid="{00000000-0005-0000-0000-000035000000}"/>
    <cellStyle name="Pourcentage 2 2" xfId="23" xr:uid="{00000000-0005-0000-0000-000036000000}"/>
    <cellStyle name="Pourcentage 2 3" xfId="34" xr:uid="{00000000-0005-0000-0000-000037000000}"/>
    <cellStyle name="Pourcentage 2 4" xfId="45" xr:uid="{00000000-0005-0000-0000-000038000000}"/>
    <cellStyle name="Pourcentage 3" xfId="24" xr:uid="{00000000-0005-0000-0000-000039000000}"/>
    <cellStyle name="Pourcentage 4" xfId="31" xr:uid="{00000000-0005-0000-0000-00003A000000}"/>
    <cellStyle name="Pourcentage 4 2" xfId="57" xr:uid="{00000000-0005-0000-0000-00003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sz="1200"/>
              <a:t>Indices mensuels du nombre de voyages* et de la fréquentation</a:t>
            </a:r>
            <a:br>
              <a:rPr lang="en-US" sz="1200"/>
            </a:br>
            <a:r>
              <a:rPr lang="en-US" sz="1200"/>
              <a:t>des musées et établissements patrimoniaux**</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manualLayout>
          <c:layoutTarget val="inner"/>
          <c:xMode val="edge"/>
          <c:yMode val="edge"/>
          <c:x val="5.1892775698119703E-2"/>
          <c:y val="0.13261767134599506"/>
          <c:w val="0.89388580525794936"/>
          <c:h val="0.55980155659733288"/>
        </c:manualLayout>
      </c:layout>
      <c:lineChart>
        <c:grouping val="standard"/>
        <c:varyColors val="0"/>
        <c:ser>
          <c:idx val="0"/>
          <c:order val="0"/>
          <c:tx>
            <c:strRef>
              <c:f>'[1]Chiffres clés 2025'!$B$1:$B$2</c:f>
              <c:strCache>
                <c:ptCount val="1"/>
                <c:pt idx="0">
                  <c:v>Fréquentation des musées et établissements patrimoniaux  en 2023</c:v>
                </c:pt>
              </c:strCache>
            </c:strRef>
          </c:tx>
          <c:spPr>
            <a:ln w="22225" cap="rnd">
              <a:solidFill>
                <a:schemeClr val="accent2"/>
              </a:solidFill>
              <a:prstDash val="dash"/>
              <a:round/>
            </a:ln>
            <a:effectLst/>
          </c:spPr>
          <c:marker>
            <c:symbol val="none"/>
          </c:marker>
          <c:cat>
            <c:strRef>
              <c:f>'[1]Chiffres clés 2025'!$A$3:$A$14</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'[1]Chiffres clés 2025'!$B$3:$B$14</c:f>
              <c:numCache>
                <c:formatCode>General</c:formatCode>
                <c:ptCount val="12"/>
                <c:pt idx="0">
                  <c:v>100</c:v>
                </c:pt>
                <c:pt idx="1">
                  <c:v>104.09758708159309</c:v>
                </c:pt>
                <c:pt idx="2">
                  <c:v>109.31720829749692</c:v>
                </c:pt>
                <c:pt idx="3">
                  <c:v>169.04318020550349</c:v>
                </c:pt>
                <c:pt idx="4">
                  <c:v>162.76077360227458</c:v>
                </c:pt>
                <c:pt idx="5">
                  <c:v>159.1309879034101</c:v>
                </c:pt>
                <c:pt idx="6">
                  <c:v>166.49340949991245</c:v>
                </c:pt>
                <c:pt idx="7">
                  <c:v>163.2936958629958</c:v>
                </c:pt>
                <c:pt idx="8">
                  <c:v>134.2471470937171</c:v>
                </c:pt>
                <c:pt idx="9">
                  <c:v>141.62669280878441</c:v>
                </c:pt>
                <c:pt idx="10">
                  <c:v>113.70520214547273</c:v>
                </c:pt>
                <c:pt idx="11">
                  <c:v>114.0970877746452</c:v>
                </c:pt>
              </c:numCache>
            </c:numRef>
          </c:val>
          <c:smooth val="0"/>
          <c:extLst>
            <c:ext xmlns:c16="http://schemas.microsoft.com/office/drawing/2014/chart" uri="{C3380CC4-5D6E-409C-BE32-E72D297353CC}">
              <c16:uniqueId val="{00000000-1876-42BF-BCD9-969EF6A4F50E}"/>
            </c:ext>
          </c:extLst>
        </c:ser>
        <c:ser>
          <c:idx val="1"/>
          <c:order val="1"/>
          <c:tx>
            <c:strRef>
              <c:f>'[1]Chiffres clés 2025'!$C$1:$C$2</c:f>
              <c:strCache>
                <c:ptCount val="1"/>
                <c:pt idx="0">
                  <c:v>Fréquentation des musées et établissements patrimoniaux  en 2024 (01/2023=100)</c:v>
                </c:pt>
              </c:strCache>
            </c:strRef>
          </c:tx>
          <c:spPr>
            <a:ln w="22225" cap="rnd">
              <a:solidFill>
                <a:schemeClr val="accent2"/>
              </a:solidFill>
              <a:round/>
            </a:ln>
            <a:effectLst/>
          </c:spPr>
          <c:marker>
            <c:symbol val="none"/>
          </c:marker>
          <c:cat>
            <c:strRef>
              <c:f>'[1]Chiffres clés 2025'!$A$3:$A$14</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'[1]Chiffres clés 2025'!$C$3:$C$14</c:f>
              <c:numCache>
                <c:formatCode>General</c:formatCode>
                <c:ptCount val="12"/>
                <c:pt idx="0">
                  <c:v>106.05599551608296</c:v>
                </c:pt>
                <c:pt idx="1">
                  <c:v>111.89542543413333</c:v>
                </c:pt>
                <c:pt idx="2">
                  <c:v>137.62376307252399</c:v>
                </c:pt>
                <c:pt idx="3">
                  <c:v>155.81611720632839</c:v>
                </c:pt>
                <c:pt idx="4">
                  <c:v>162.18242144178748</c:v>
                </c:pt>
                <c:pt idx="5">
                  <c:v>151.61810613577913</c:v>
                </c:pt>
                <c:pt idx="6">
                  <c:v>128.98642096076503</c:v>
                </c:pt>
                <c:pt idx="7">
                  <c:v>144.11405014588905</c:v>
                </c:pt>
                <c:pt idx="8">
                  <c:v>132.01257268959773</c:v>
                </c:pt>
                <c:pt idx="9">
                  <c:v>152.63503967380487</c:v>
                </c:pt>
                <c:pt idx="10">
                  <c:v>116.16587117458795</c:v>
                </c:pt>
                <c:pt idx="11">
                  <c:v>117.8956884493425</c:v>
                </c:pt>
              </c:numCache>
            </c:numRef>
          </c:val>
          <c:smooth val="0"/>
          <c:extLst>
            <c:ext xmlns:c16="http://schemas.microsoft.com/office/drawing/2014/chart" uri="{C3380CC4-5D6E-409C-BE32-E72D297353CC}">
              <c16:uniqueId val="{00000001-1876-42BF-BCD9-969EF6A4F50E}"/>
            </c:ext>
          </c:extLst>
        </c:ser>
        <c:ser>
          <c:idx val="2"/>
          <c:order val="2"/>
          <c:tx>
            <c:strRef>
              <c:f>'[1]Chiffres clés 2025'!$D$1:$D$2</c:f>
              <c:strCache>
                <c:ptCount val="1"/>
                <c:pt idx="0">
                  <c:v>Voyages des résidents pour motif personnel en 2023</c:v>
                </c:pt>
              </c:strCache>
            </c:strRef>
          </c:tx>
          <c:spPr>
            <a:ln w="22225" cap="rnd">
              <a:solidFill>
                <a:schemeClr val="accent4"/>
              </a:solidFill>
              <a:prstDash val="dash"/>
              <a:round/>
            </a:ln>
            <a:effectLst/>
          </c:spPr>
          <c:marker>
            <c:symbol val="none"/>
          </c:marker>
          <c:cat>
            <c:strRef>
              <c:f>'[1]Chiffres clés 2025'!$A$3:$A$14</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'[1]Chiffres clés 2025'!$D$3:$D$14</c:f>
              <c:numCache>
                <c:formatCode>General</c:formatCode>
                <c:ptCount val="12"/>
                <c:pt idx="0">
                  <c:v>100</c:v>
                </c:pt>
                <c:pt idx="1">
                  <c:v>105.96026490066225</c:v>
                </c:pt>
                <c:pt idx="2">
                  <c:v>88.741721854304643</c:v>
                </c:pt>
                <c:pt idx="3">
                  <c:v>120.52980132450331</c:v>
                </c:pt>
                <c:pt idx="4">
                  <c:v>145.03311258278146</c:v>
                </c:pt>
                <c:pt idx="5">
                  <c:v>113.90728476821192</c:v>
                </c:pt>
                <c:pt idx="6">
                  <c:v>154.30463576158942</c:v>
                </c:pt>
                <c:pt idx="7">
                  <c:v>188.74172185430464</c:v>
                </c:pt>
                <c:pt idx="8">
                  <c:v>115.23178807947019</c:v>
                </c:pt>
                <c:pt idx="9">
                  <c:v>105.96026490066225</c:v>
                </c:pt>
                <c:pt idx="10">
                  <c:v>86.092715231788091</c:v>
                </c:pt>
                <c:pt idx="11">
                  <c:v>118.54304635761588</c:v>
                </c:pt>
              </c:numCache>
            </c:numRef>
          </c:val>
          <c:smooth val="0"/>
          <c:extLst>
            <c:ext xmlns:c16="http://schemas.microsoft.com/office/drawing/2014/chart" uri="{C3380CC4-5D6E-409C-BE32-E72D297353CC}">
              <c16:uniqueId val="{00000002-1876-42BF-BCD9-969EF6A4F50E}"/>
            </c:ext>
          </c:extLst>
        </c:ser>
        <c:ser>
          <c:idx val="3"/>
          <c:order val="3"/>
          <c:tx>
            <c:strRef>
              <c:f>'[1]Chiffres clés 2025'!$E$1:$E$2</c:f>
              <c:strCache>
                <c:ptCount val="1"/>
                <c:pt idx="0">
                  <c:v>Voyages des résidents pour motif personnel  en 2024 (01/2023=100)</c:v>
                </c:pt>
              </c:strCache>
            </c:strRef>
          </c:tx>
          <c:spPr>
            <a:ln w="22225" cap="rnd">
              <a:solidFill>
                <a:schemeClr val="accent4"/>
              </a:solidFill>
              <a:round/>
            </a:ln>
            <a:effectLst/>
          </c:spPr>
          <c:marker>
            <c:symbol val="none"/>
          </c:marker>
          <c:cat>
            <c:strRef>
              <c:f>'[1]Chiffres clés 2025'!$A$3:$A$14</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'[1]Chiffres clés 2025'!$E$3:$E$14</c:f>
              <c:numCache>
                <c:formatCode>General</c:formatCode>
                <c:ptCount val="12"/>
                <c:pt idx="0">
                  <c:v>84.768211920529808</c:v>
                </c:pt>
                <c:pt idx="1">
                  <c:v>83.443708609271525</c:v>
                </c:pt>
                <c:pt idx="2">
                  <c:v>90.728476821192046</c:v>
                </c:pt>
                <c:pt idx="3">
                  <c:v>120.52980132450331</c:v>
                </c:pt>
                <c:pt idx="4">
                  <c:v>139.0728476821192</c:v>
                </c:pt>
                <c:pt idx="5">
                  <c:v>111.92052980132449</c:v>
                </c:pt>
                <c:pt idx="6">
                  <c:v>131.12582781456953</c:v>
                </c:pt>
                <c:pt idx="7">
                  <c:v>186.75496688741723</c:v>
                </c:pt>
                <c:pt idx="8">
                  <c:v>109.27152317880795</c:v>
                </c:pt>
                <c:pt idx="9">
                  <c:v>103.97350993377484</c:v>
                </c:pt>
                <c:pt idx="10">
                  <c:v>90.066225165562912</c:v>
                </c:pt>
                <c:pt idx="11">
                  <c:v>117.88079470198676</c:v>
                </c:pt>
              </c:numCache>
            </c:numRef>
          </c:val>
          <c:smooth val="0"/>
          <c:extLst>
            <c:ext xmlns:c16="http://schemas.microsoft.com/office/drawing/2014/chart" uri="{C3380CC4-5D6E-409C-BE32-E72D297353CC}">
              <c16:uniqueId val="{00000003-1876-42BF-BCD9-969EF6A4F50E}"/>
            </c:ext>
          </c:extLst>
        </c:ser>
        <c:dLbls>
          <c:showLegendKey val="0"/>
          <c:showVal val="0"/>
          <c:showCatName val="0"/>
          <c:showSerName val="0"/>
          <c:showPercent val="0"/>
          <c:showBubbleSize val="0"/>
        </c:dLbls>
        <c:smooth val="0"/>
        <c:axId val="1331641536"/>
        <c:axId val="1331633376"/>
      </c:lineChart>
      <c:catAx>
        <c:axId val="1331641536"/>
        <c:scaling>
          <c:orientation val="minMax"/>
        </c:scaling>
        <c:delete val="0"/>
        <c:axPos val="b"/>
        <c:numFmt formatCode="General" sourceLinked="1"/>
        <c:majorTickMark val="cross"/>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331633376"/>
        <c:crossesAt val="100"/>
        <c:auto val="1"/>
        <c:lblAlgn val="ctr"/>
        <c:lblOffset val="100"/>
        <c:noMultiLvlLbl val="0"/>
      </c:catAx>
      <c:valAx>
        <c:axId val="1331633376"/>
        <c:scaling>
          <c:orientation val="minMax"/>
          <c:max val="190"/>
          <c:min val="8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331641536"/>
        <c:crosses val="autoZero"/>
        <c:crossBetween val="midCat"/>
        <c:majorUnit val="10"/>
      </c:valAx>
      <c:spPr>
        <a:noFill/>
        <a:ln>
          <a:noFill/>
        </a:ln>
        <a:effectLst/>
      </c:spPr>
    </c:plotArea>
    <c:legend>
      <c:legendPos val="b"/>
      <c:layout>
        <c:manualLayout>
          <c:xMode val="edge"/>
          <c:yMode val="edge"/>
          <c:x val="3.8090730461970951E-2"/>
          <c:y val="0.76446311263115241"/>
          <c:w val="0.94385482552385869"/>
          <c:h val="0.2183989284576422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en-US" sz="1200" b="1"/>
              <a:t>Cumul du nombre d'expositions et de leur fréquentation par mois en 2024</a:t>
            </a:r>
          </a:p>
          <a:p>
            <a:pPr>
              <a:defRPr sz="1200" b="1"/>
            </a:pPr>
            <a:r>
              <a:rPr lang="en-US" sz="1200" b="0"/>
              <a:t>(Total</a:t>
            </a:r>
            <a:r>
              <a:rPr lang="en-US" sz="1200" b="0" baseline="0"/>
              <a:t> : </a:t>
            </a:r>
            <a:r>
              <a:rPr lang="en-US" sz="1200" b="0"/>
              <a:t>212</a:t>
            </a:r>
            <a:r>
              <a:rPr lang="en-US" sz="1200" b="0" baseline="0"/>
              <a:t> expositions et 18,6 millions d'entrées)</a:t>
            </a:r>
            <a:endParaRPr lang="en-US" sz="1200" b="0"/>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manualLayout>
          <c:layoutTarget val="inner"/>
          <c:xMode val="edge"/>
          <c:yMode val="edge"/>
          <c:x val="0.10130082793310448"/>
          <c:y val="0.12533620550273833"/>
          <c:w val="0.82922580256011502"/>
          <c:h val="0.72479251508960862"/>
        </c:manualLayout>
      </c:layout>
      <c:areaChart>
        <c:grouping val="stacked"/>
        <c:varyColors val="0"/>
        <c:ser>
          <c:idx val="0"/>
          <c:order val="0"/>
          <c:tx>
            <c:strRef>
              <c:f>'[2]Data 2024'!$J$219:$K$219</c:f>
              <c:strCache>
                <c:ptCount val="1"/>
                <c:pt idx="0">
                  <c:v>Début avant 2024 - fin en 2024 : fréquentation (totale = 4,5 millions d'entrées)</c:v>
                </c:pt>
              </c:strCache>
            </c:strRef>
          </c:tx>
          <c:spPr>
            <a:solidFill>
              <a:schemeClr val="accent5">
                <a:lumMod val="40000"/>
                <a:lumOff val="60000"/>
              </a:schemeClr>
            </a:solidFill>
            <a:ln>
              <a:noFill/>
            </a:ln>
            <a:effectLst/>
          </c:spPr>
          <c:cat>
            <c:strRef>
              <c:f>'[2]Data 2024'!$L$217:$W$217</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'[2]Data 2024'!$L$219:$W$219</c:f>
              <c:numCache>
                <c:formatCode>General</c:formatCode>
                <c:ptCount val="12"/>
                <c:pt idx="0">
                  <c:v>1775693</c:v>
                </c:pt>
                <c:pt idx="1">
                  <c:v>1079064</c:v>
                </c:pt>
                <c:pt idx="2">
                  <c:v>921682</c:v>
                </c:pt>
                <c:pt idx="3">
                  <c:v>448741</c:v>
                </c:pt>
                <c:pt idx="4">
                  <c:v>171271</c:v>
                </c:pt>
                <c:pt idx="5">
                  <c:v>51977</c:v>
                </c:pt>
                <c:pt idx="6">
                  <c:v>36217</c:v>
                </c:pt>
                <c:pt idx="7">
                  <c:v>21006</c:v>
                </c:pt>
                <c:pt idx="8">
                  <c:v>778</c:v>
                </c:pt>
                <c:pt idx="9">
                  <c:v>0</c:v>
                </c:pt>
                <c:pt idx="10">
                  <c:v>0</c:v>
                </c:pt>
                <c:pt idx="11">
                  <c:v>0</c:v>
                </c:pt>
              </c:numCache>
            </c:numRef>
          </c:val>
          <c:extLst>
            <c:ext xmlns:c16="http://schemas.microsoft.com/office/drawing/2014/chart" uri="{C3380CC4-5D6E-409C-BE32-E72D297353CC}">
              <c16:uniqueId val="{00000000-DFAB-4F75-A6C5-2D6001A8465D}"/>
            </c:ext>
          </c:extLst>
        </c:ser>
        <c:ser>
          <c:idx val="2"/>
          <c:order val="2"/>
          <c:tx>
            <c:strRef>
              <c:f>'[2]Data 2024'!$J$222:$K$222</c:f>
              <c:strCache>
                <c:ptCount val="1"/>
                <c:pt idx="0">
                  <c:v>Début 2024 - fin en 2024 : fréquentation (totale = 6,5 millions d'entrées)</c:v>
                </c:pt>
              </c:strCache>
            </c:strRef>
          </c:tx>
          <c:spPr>
            <a:solidFill>
              <a:schemeClr val="accent6">
                <a:lumMod val="60000"/>
                <a:lumOff val="40000"/>
              </a:schemeClr>
            </a:solidFill>
            <a:ln>
              <a:noFill/>
            </a:ln>
            <a:effectLst/>
          </c:spPr>
          <c:cat>
            <c:strRef>
              <c:f>'[2]Data 2024'!$L$217:$W$217</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'[2]Data 2024'!$L$222:$W$222</c:f>
              <c:numCache>
                <c:formatCode>General</c:formatCode>
                <c:ptCount val="12"/>
                <c:pt idx="0">
                  <c:v>1678</c:v>
                </c:pt>
                <c:pt idx="1">
                  <c:v>162871</c:v>
                </c:pt>
                <c:pt idx="2">
                  <c:v>607929</c:v>
                </c:pt>
                <c:pt idx="3">
                  <c:v>1116954</c:v>
                </c:pt>
                <c:pt idx="4">
                  <c:v>1295139</c:v>
                </c:pt>
                <c:pt idx="5">
                  <c:v>1174409</c:v>
                </c:pt>
                <c:pt idx="6">
                  <c:v>832059</c:v>
                </c:pt>
                <c:pt idx="7">
                  <c:v>592618</c:v>
                </c:pt>
                <c:pt idx="8">
                  <c:v>408660</c:v>
                </c:pt>
                <c:pt idx="9">
                  <c:v>256741</c:v>
                </c:pt>
                <c:pt idx="10">
                  <c:v>71928</c:v>
                </c:pt>
                <c:pt idx="11">
                  <c:v>28959</c:v>
                </c:pt>
              </c:numCache>
            </c:numRef>
          </c:val>
          <c:extLst>
            <c:ext xmlns:c16="http://schemas.microsoft.com/office/drawing/2014/chart" uri="{C3380CC4-5D6E-409C-BE32-E72D297353CC}">
              <c16:uniqueId val="{00000001-DFAB-4F75-A6C5-2D6001A8465D}"/>
            </c:ext>
          </c:extLst>
        </c:ser>
        <c:ser>
          <c:idx val="4"/>
          <c:order val="4"/>
          <c:tx>
            <c:strRef>
              <c:f>'[2]Data 2024'!$J$225:$K$225</c:f>
              <c:strCache>
                <c:ptCount val="1"/>
                <c:pt idx="0">
                  <c:v>Début 2024 - fin après 2024 : fréquentation (totale = 7,5 millions d'entrées)</c:v>
                </c:pt>
              </c:strCache>
            </c:strRef>
          </c:tx>
          <c:spPr>
            <a:solidFill>
              <a:schemeClr val="accent2">
                <a:lumMod val="60000"/>
                <a:lumOff val="40000"/>
              </a:schemeClr>
            </a:solidFill>
            <a:ln>
              <a:noFill/>
            </a:ln>
            <a:effectLst/>
          </c:spPr>
          <c:cat>
            <c:strRef>
              <c:f>'[2]Data 2024'!$L$217:$W$217</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'[2]Data 2024'!$L$225:$W$225</c:f>
              <c:numCache>
                <c:formatCode>General</c:formatCode>
                <c:ptCount val="12"/>
                <c:pt idx="0">
                  <c:v>0</c:v>
                </c:pt>
                <c:pt idx="1">
                  <c:v>57394</c:v>
                </c:pt>
                <c:pt idx="2">
                  <c:v>123552</c:v>
                </c:pt>
                <c:pt idx="3">
                  <c:v>189184</c:v>
                </c:pt>
                <c:pt idx="4">
                  <c:v>229653</c:v>
                </c:pt>
                <c:pt idx="5">
                  <c:v>256188</c:v>
                </c:pt>
                <c:pt idx="6">
                  <c:v>277020</c:v>
                </c:pt>
                <c:pt idx="7">
                  <c:v>277020</c:v>
                </c:pt>
                <c:pt idx="8">
                  <c:v>488544</c:v>
                </c:pt>
                <c:pt idx="9">
                  <c:v>1439990</c:v>
                </c:pt>
                <c:pt idx="10">
                  <c:v>1955975</c:v>
                </c:pt>
                <c:pt idx="11">
                  <c:v>2262699</c:v>
                </c:pt>
              </c:numCache>
            </c:numRef>
          </c:val>
          <c:extLst>
            <c:ext xmlns:c16="http://schemas.microsoft.com/office/drawing/2014/chart" uri="{C3380CC4-5D6E-409C-BE32-E72D297353CC}">
              <c16:uniqueId val="{00000002-DFAB-4F75-A6C5-2D6001A8465D}"/>
            </c:ext>
          </c:extLst>
        </c:ser>
        <c:dLbls>
          <c:showLegendKey val="0"/>
          <c:showVal val="0"/>
          <c:showCatName val="0"/>
          <c:showSerName val="0"/>
          <c:showPercent val="0"/>
          <c:showBubbleSize val="0"/>
        </c:dLbls>
        <c:axId val="1390653216"/>
        <c:axId val="1390636416"/>
      </c:areaChart>
      <c:barChart>
        <c:barDir val="col"/>
        <c:grouping val="stacked"/>
        <c:varyColors val="0"/>
        <c:ser>
          <c:idx val="1"/>
          <c:order val="1"/>
          <c:tx>
            <c:strRef>
              <c:f>'[2]Data 2024'!$J$220:$K$220</c:f>
              <c:strCache>
                <c:ptCount val="1"/>
                <c:pt idx="0">
                  <c:v>Début avant 2024 - fin en 2024 : nombre (total : 69)</c:v>
                </c:pt>
              </c:strCache>
            </c:strRef>
          </c:tx>
          <c:spPr>
            <a:solidFill>
              <a:srgbClr val="00B0F0"/>
            </a:solidFill>
            <a:ln>
              <a:noFill/>
            </a:ln>
            <a:effectLst/>
          </c:spPr>
          <c:invertIfNegative val="0"/>
          <c:dLbls>
            <c:dLbl>
              <c:idx val="9"/>
              <c:delete val="1"/>
              <c:extLst>
                <c:ext xmlns:c15="http://schemas.microsoft.com/office/drawing/2012/chart" uri="{CE6537A1-D6FC-4f65-9D91-7224C49458BB}"/>
                <c:ext xmlns:c16="http://schemas.microsoft.com/office/drawing/2014/chart" uri="{C3380CC4-5D6E-409C-BE32-E72D297353CC}">
                  <c16:uniqueId val="{00000003-DFAB-4F75-A6C5-2D6001A8465D}"/>
                </c:ext>
              </c:extLst>
            </c:dLbl>
            <c:dLbl>
              <c:idx val="10"/>
              <c:delete val="1"/>
              <c:extLst>
                <c:ext xmlns:c15="http://schemas.microsoft.com/office/drawing/2012/chart" uri="{CE6537A1-D6FC-4f65-9D91-7224C49458BB}"/>
                <c:ext xmlns:c16="http://schemas.microsoft.com/office/drawing/2014/chart" uri="{C3380CC4-5D6E-409C-BE32-E72D297353CC}">
                  <c16:uniqueId val="{00000004-DFAB-4F75-A6C5-2D6001A8465D}"/>
                </c:ext>
              </c:extLst>
            </c:dLbl>
            <c:dLbl>
              <c:idx val="11"/>
              <c:delete val="1"/>
              <c:extLst>
                <c:ext xmlns:c15="http://schemas.microsoft.com/office/drawing/2012/chart" uri="{CE6537A1-D6FC-4f65-9D91-7224C49458BB}"/>
                <c:ext xmlns:c16="http://schemas.microsoft.com/office/drawing/2014/chart" uri="{C3380CC4-5D6E-409C-BE32-E72D297353CC}">
                  <c16:uniqueId val="{00000005-DFAB-4F75-A6C5-2D6001A8465D}"/>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'[2]Data 2024'!$L$217:$W$217</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'[2]Data 2024'!$L$220:$W$220</c:f>
              <c:numCache>
                <c:formatCode>General</c:formatCode>
                <c:ptCount val="12"/>
                <c:pt idx="0">
                  <c:v>69</c:v>
                </c:pt>
                <c:pt idx="1">
                  <c:v>45</c:v>
                </c:pt>
                <c:pt idx="2">
                  <c:v>38</c:v>
                </c:pt>
                <c:pt idx="3">
                  <c:v>26</c:v>
                </c:pt>
                <c:pt idx="4">
                  <c:v>14</c:v>
                </c:pt>
                <c:pt idx="5">
                  <c:v>5</c:v>
                </c:pt>
                <c:pt idx="6">
                  <c:v>3</c:v>
                </c:pt>
                <c:pt idx="7">
                  <c:v>1</c:v>
                </c:pt>
                <c:pt idx="8">
                  <c:v>1</c:v>
                </c:pt>
                <c:pt idx="9">
                  <c:v>0</c:v>
                </c:pt>
                <c:pt idx="10">
                  <c:v>0</c:v>
                </c:pt>
                <c:pt idx="11">
                  <c:v>0</c:v>
                </c:pt>
              </c:numCache>
            </c:numRef>
          </c:val>
          <c:extLst>
            <c:ext xmlns:c16="http://schemas.microsoft.com/office/drawing/2014/chart" uri="{C3380CC4-5D6E-409C-BE32-E72D297353CC}">
              <c16:uniqueId val="{00000006-DFAB-4F75-A6C5-2D6001A8465D}"/>
            </c:ext>
          </c:extLst>
        </c:ser>
        <c:ser>
          <c:idx val="3"/>
          <c:order val="3"/>
          <c:tx>
            <c:strRef>
              <c:f>'[2]Data 2024'!$J$223:$K$223</c:f>
              <c:strCache>
                <c:ptCount val="1"/>
                <c:pt idx="0">
                  <c:v>Début 2024 - fin en 2024 : nombre (total : 65)</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'[2]Data 2024'!$L$217:$W$217</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'[2]Data 2024'!$L$223:$W$223</c:f>
              <c:numCache>
                <c:formatCode>General</c:formatCode>
                <c:ptCount val="12"/>
                <c:pt idx="0">
                  <c:v>1</c:v>
                </c:pt>
                <c:pt idx="1">
                  <c:v>11</c:v>
                </c:pt>
                <c:pt idx="2">
                  <c:v>27</c:v>
                </c:pt>
                <c:pt idx="3">
                  <c:v>41</c:v>
                </c:pt>
                <c:pt idx="4">
                  <c:v>50</c:v>
                </c:pt>
                <c:pt idx="5">
                  <c:v>55</c:v>
                </c:pt>
                <c:pt idx="6">
                  <c:v>50</c:v>
                </c:pt>
                <c:pt idx="7">
                  <c:v>39</c:v>
                </c:pt>
                <c:pt idx="8">
                  <c:v>30</c:v>
                </c:pt>
                <c:pt idx="9">
                  <c:v>21</c:v>
                </c:pt>
                <c:pt idx="10">
                  <c:v>14</c:v>
                </c:pt>
                <c:pt idx="11">
                  <c:v>7</c:v>
                </c:pt>
              </c:numCache>
            </c:numRef>
          </c:val>
          <c:extLst>
            <c:ext xmlns:c16="http://schemas.microsoft.com/office/drawing/2014/chart" uri="{C3380CC4-5D6E-409C-BE32-E72D297353CC}">
              <c16:uniqueId val="{00000007-DFAB-4F75-A6C5-2D6001A8465D}"/>
            </c:ext>
          </c:extLst>
        </c:ser>
        <c:ser>
          <c:idx val="5"/>
          <c:order val="5"/>
          <c:tx>
            <c:strRef>
              <c:f>'[2]Data 2024'!$J$226:$K$226</c:f>
              <c:strCache>
                <c:ptCount val="1"/>
                <c:pt idx="0">
                  <c:v>Début 2024 - fin après 2024 : nombre (total : 78)</c:v>
                </c:pt>
              </c:strCache>
            </c:strRef>
          </c:tx>
          <c:spPr>
            <a:solidFill>
              <a:schemeClr val="accent2">
                <a:lumMod val="75000"/>
              </a:schemeClr>
            </a:solidFill>
            <a:ln>
              <a:no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8-DFAB-4F75-A6C5-2D6001A8465D}"/>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'[2]Data 2024'!$L$217:$W$217</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'[2]Data 2024'!$L$226:$W$226</c:f>
              <c:numCache>
                <c:formatCode>General</c:formatCode>
                <c:ptCount val="12"/>
                <c:pt idx="0">
                  <c:v>0</c:v>
                </c:pt>
                <c:pt idx="1">
                  <c:v>3</c:v>
                </c:pt>
                <c:pt idx="2">
                  <c:v>3</c:v>
                </c:pt>
                <c:pt idx="3">
                  <c:v>9</c:v>
                </c:pt>
                <c:pt idx="4">
                  <c:v>10</c:v>
                </c:pt>
                <c:pt idx="5">
                  <c:v>14</c:v>
                </c:pt>
                <c:pt idx="6">
                  <c:v>14</c:v>
                </c:pt>
                <c:pt idx="7">
                  <c:v>14</c:v>
                </c:pt>
                <c:pt idx="8">
                  <c:v>22</c:v>
                </c:pt>
                <c:pt idx="9">
                  <c:v>55</c:v>
                </c:pt>
                <c:pt idx="10">
                  <c:v>73</c:v>
                </c:pt>
                <c:pt idx="11">
                  <c:v>78</c:v>
                </c:pt>
              </c:numCache>
            </c:numRef>
          </c:val>
          <c:extLst>
            <c:ext xmlns:c16="http://schemas.microsoft.com/office/drawing/2014/chart" uri="{C3380CC4-5D6E-409C-BE32-E72D297353CC}">
              <c16:uniqueId val="{00000009-DFAB-4F75-A6C5-2D6001A8465D}"/>
            </c:ext>
          </c:extLst>
        </c:ser>
        <c:dLbls>
          <c:showLegendKey val="0"/>
          <c:showVal val="0"/>
          <c:showCatName val="0"/>
          <c:showSerName val="0"/>
          <c:showPercent val="0"/>
          <c:showBubbleSize val="0"/>
        </c:dLbls>
        <c:gapWidth val="100"/>
        <c:overlap val="100"/>
        <c:axId val="1796911072"/>
        <c:axId val="1796897152"/>
      </c:barChart>
      <c:catAx>
        <c:axId val="139065321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fr-FR"/>
          </a:p>
        </c:txPr>
        <c:crossAx val="1390636416"/>
        <c:crosses val="autoZero"/>
        <c:auto val="1"/>
        <c:lblAlgn val="ctr"/>
        <c:lblOffset val="100"/>
        <c:noMultiLvlLbl val="0"/>
      </c:catAx>
      <c:valAx>
        <c:axId val="139063641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US" b="1"/>
                  <a:t>Fréquentation </a:t>
                </a:r>
                <a:r>
                  <a:rPr lang="en-US" b="0"/>
                  <a:t>(nombre de visites mensuelles</a:t>
                </a:r>
                <a:r>
                  <a:rPr lang="en-US" b="0" baseline="0"/>
                  <a:t> </a:t>
                </a:r>
                <a:r>
                  <a:rPr lang="en-US" b="0"/>
                  <a:t>cumulées)</a:t>
                </a:r>
              </a:p>
            </c:rich>
          </c:tx>
          <c:overlay val="0"/>
          <c:spPr>
            <a:noFill/>
            <a:ln>
              <a:noFill/>
            </a:ln>
            <a:effectLst/>
          </c:spPr>
          <c:txPr>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fr-FR"/>
            </a:p>
          </c:txPr>
        </c:title>
        <c:numFmt formatCode="General" sourceLinked="1"/>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fr-FR"/>
          </a:p>
        </c:txPr>
        <c:crossAx val="1390653216"/>
        <c:crosses val="autoZero"/>
        <c:crossBetween val="between"/>
      </c:valAx>
      <c:valAx>
        <c:axId val="1796897152"/>
        <c:scaling>
          <c:orientation val="minMax"/>
        </c:scaling>
        <c:delete val="0"/>
        <c:axPos val="r"/>
        <c:title>
          <c:tx>
            <c:rich>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US" b="1"/>
                  <a:t>Nombre d'expositions</a:t>
                </a:r>
              </a:p>
            </c:rich>
          </c:tx>
          <c:overlay val="0"/>
          <c:spPr>
            <a:noFill/>
            <a:ln>
              <a:noFill/>
            </a:ln>
            <a:effectLst/>
          </c:spPr>
          <c:txPr>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fr-FR"/>
            </a:p>
          </c:txPr>
        </c:title>
        <c:numFmt formatCode="General"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fr-FR"/>
          </a:p>
        </c:txPr>
        <c:crossAx val="1796911072"/>
        <c:crosses val="max"/>
        <c:crossBetween val="between"/>
      </c:valAx>
      <c:catAx>
        <c:axId val="1796911072"/>
        <c:scaling>
          <c:orientation val="minMax"/>
        </c:scaling>
        <c:delete val="1"/>
        <c:axPos val="b"/>
        <c:numFmt formatCode="General" sourceLinked="1"/>
        <c:majorTickMark val="out"/>
        <c:minorTickMark val="none"/>
        <c:tickLblPos val="nextTo"/>
        <c:crossAx val="1796897152"/>
        <c:crosses val="autoZero"/>
        <c:auto val="1"/>
        <c:lblAlgn val="ctr"/>
        <c:lblOffset val="100"/>
        <c:noMultiLvlLbl val="0"/>
      </c:catAx>
      <c:spPr>
        <a:noFill/>
        <a:ln>
          <a:noFill/>
        </a:ln>
        <a:effectLst/>
      </c:spPr>
    </c:plotArea>
    <c:legend>
      <c:legendPos val="b"/>
      <c:layout>
        <c:manualLayout>
          <c:xMode val="edge"/>
          <c:yMode val="edge"/>
          <c:x val="1.8089171306361466E-3"/>
          <c:y val="0.9020892754576012"/>
          <c:w val="0.99638206083747916"/>
          <c:h val="9.7170871450022719E-2"/>
        </c:manualLayout>
      </c:layout>
      <c:overlay val="0"/>
      <c:spPr>
        <a:noFill/>
        <a:ln>
          <a:noFill/>
        </a:ln>
        <a:effectLst/>
      </c:spPr>
      <c:txPr>
        <a:bodyPr rot="0" spcFirstLastPara="1" vertOverflow="ellipsis" vert="horz" wrap="square" anchor="ctr" anchorCtr="1"/>
        <a:lstStyle/>
        <a:p>
          <a:pPr>
            <a:defRPr sz="700" b="1" i="0" u="none" strike="noStrike" kern="1200" baseline="0">
              <a:solidFill>
                <a:schemeClr val="tx1">
                  <a:lumMod val="65000"/>
                  <a:lumOff val="35000"/>
                </a:schemeClr>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sz="1000">
                <a:solidFill>
                  <a:schemeClr val="accent1"/>
                </a:solidFill>
                <a:latin typeface="Arial" panose="020B0604020202020204" pitchFamily="34" charset="0"/>
                <a:cs typeface="Arial" panose="020B0604020202020204" pitchFamily="34" charset="0"/>
              </a:rPr>
              <a:t>Graphique 3 - Nombre d'entrées de visiteurs résidents et non-résidents</a:t>
            </a:r>
          </a:p>
          <a:p>
            <a:pPr>
              <a:defRPr sz="1000">
                <a:latin typeface="Arial" panose="020B0604020202020204" pitchFamily="34" charset="0"/>
                <a:cs typeface="Arial" panose="020B0604020202020204" pitchFamily="34" charset="0"/>
              </a:defRPr>
            </a:pPr>
            <a:r>
              <a:rPr lang="en-US" sz="1000">
                <a:solidFill>
                  <a:schemeClr val="accent1"/>
                </a:solidFill>
                <a:latin typeface="Arial" panose="020B0604020202020204" pitchFamily="34" charset="0"/>
                <a:cs typeface="Arial" panose="020B0604020202020204" pitchFamily="34" charset="0"/>
              </a:rPr>
              <a:t>dans 27 musées et sites patrimoniaux documentés de 2017 à 2024</a:t>
            </a:r>
          </a:p>
        </c:rich>
      </c:tx>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fr-FR"/>
        </a:p>
      </c:txPr>
    </c:title>
    <c:autoTitleDeleted val="0"/>
    <c:plotArea>
      <c:layout/>
      <c:areaChart>
        <c:grouping val="stacked"/>
        <c:varyColors val="0"/>
        <c:ser>
          <c:idx val="0"/>
          <c:order val="0"/>
          <c:tx>
            <c:strRef>
              <c:f>'Graphique 3'!$A$4</c:f>
              <c:strCache>
                <c:ptCount val="1"/>
                <c:pt idx="0">
                  <c:v>Résidents</c:v>
                </c:pt>
              </c:strCache>
            </c:strRef>
          </c:tx>
          <c:spPr>
            <a:solidFill>
              <a:schemeClr val="accent1"/>
            </a:solidFill>
            <a:ln>
              <a:noFill/>
            </a:ln>
            <a:effectLst/>
          </c:spPr>
          <c:dLbls>
            <c:dLbl>
              <c:idx val="0"/>
              <c:layout>
                <c:manualLayout>
                  <c:x val="1.2780530120287934E-2"/>
                  <c:y val="-3.387990241521145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3E6-4E40-9D89-BCE370AAD13E}"/>
                </c:ext>
              </c:extLst>
            </c:dLbl>
            <c:dLbl>
              <c:idx val="7"/>
              <c:layout>
                <c:manualLayout>
                  <c:x val="-1.6432110154655916E-2"/>
                  <c:y val="-1.2422487379942811E-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3E6-4E40-9D89-BCE370AAD13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'Graphique 3'!$B$3:$I$3</c:f>
              <c:numCache>
                <c:formatCode>0</c:formatCode>
                <c:ptCount val="8"/>
                <c:pt idx="0">
                  <c:v>2017</c:v>
                </c:pt>
                <c:pt idx="1">
                  <c:v>2018</c:v>
                </c:pt>
                <c:pt idx="2">
                  <c:v>2019</c:v>
                </c:pt>
                <c:pt idx="3">
                  <c:v>2020</c:v>
                </c:pt>
                <c:pt idx="4">
                  <c:v>2021</c:v>
                </c:pt>
                <c:pt idx="5">
                  <c:v>2022</c:v>
                </c:pt>
                <c:pt idx="6">
                  <c:v>2023</c:v>
                </c:pt>
                <c:pt idx="7">
                  <c:v>2024</c:v>
                </c:pt>
              </c:numCache>
            </c:numRef>
          </c:cat>
          <c:val>
            <c:numRef>
              <c:f>'Graphique 3'!$B$4:$I$4</c:f>
              <c:numCache>
                <c:formatCode>#,##0</c:formatCode>
                <c:ptCount val="8"/>
                <c:pt idx="0">
                  <c:v>16175829.84</c:v>
                </c:pt>
                <c:pt idx="1">
                  <c:v>16924185.68</c:v>
                </c:pt>
                <c:pt idx="2">
                  <c:v>16924726.750000004</c:v>
                </c:pt>
                <c:pt idx="3">
                  <c:v>8128629.3020000001</c:v>
                </c:pt>
                <c:pt idx="4">
                  <c:v>9778276.3200000003</c:v>
                </c:pt>
                <c:pt idx="5">
                  <c:v>16401896.040000003</c:v>
                </c:pt>
                <c:pt idx="6">
                  <c:v>16813951.144999988</c:v>
                </c:pt>
                <c:pt idx="7">
                  <c:v>15764753.659999996</c:v>
                </c:pt>
              </c:numCache>
            </c:numRef>
          </c:val>
          <c:extLst>
            <c:ext xmlns:c16="http://schemas.microsoft.com/office/drawing/2014/chart" uri="{C3380CC4-5D6E-409C-BE32-E72D297353CC}">
              <c16:uniqueId val="{00000000-FD4B-4E5D-A771-5F708968DEEB}"/>
            </c:ext>
          </c:extLst>
        </c:ser>
        <c:ser>
          <c:idx val="1"/>
          <c:order val="1"/>
          <c:tx>
            <c:strRef>
              <c:f>'Graphique 3'!$A$5</c:f>
              <c:strCache>
                <c:ptCount val="1"/>
                <c:pt idx="0">
                  <c:v>Non-résidents</c:v>
                </c:pt>
              </c:strCache>
            </c:strRef>
          </c:tx>
          <c:spPr>
            <a:solidFill>
              <a:schemeClr val="accent2"/>
            </a:solidFill>
            <a:ln>
              <a:noFill/>
            </a:ln>
            <a:effectLst/>
          </c:spPr>
          <c:dLbls>
            <c:dLbl>
              <c:idx val="0"/>
              <c:layout>
                <c:manualLayout>
                  <c:x val="1.0954740103103927E-2"/>
                  <c:y val="-6.2112436899714056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3E6-4E40-9D89-BCE370AAD13E}"/>
                </c:ext>
              </c:extLst>
            </c:dLbl>
            <c:dLbl>
              <c:idx val="7"/>
              <c:layout>
                <c:manualLayout>
                  <c:x val="-1.2780530120288068E-2"/>
                  <c:y val="-6.2112436899714056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3E6-4E40-9D89-BCE370AAD13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'Graphique 3'!$B$3:$I$3</c:f>
              <c:numCache>
                <c:formatCode>0</c:formatCode>
                <c:ptCount val="8"/>
                <c:pt idx="0">
                  <c:v>2017</c:v>
                </c:pt>
                <c:pt idx="1">
                  <c:v>2018</c:v>
                </c:pt>
                <c:pt idx="2">
                  <c:v>2019</c:v>
                </c:pt>
                <c:pt idx="3">
                  <c:v>2020</c:v>
                </c:pt>
                <c:pt idx="4">
                  <c:v>2021</c:v>
                </c:pt>
                <c:pt idx="5">
                  <c:v>2022</c:v>
                </c:pt>
                <c:pt idx="6">
                  <c:v>2023</c:v>
                </c:pt>
                <c:pt idx="7">
                  <c:v>2024</c:v>
                </c:pt>
              </c:numCache>
            </c:numRef>
          </c:cat>
          <c:val>
            <c:numRef>
              <c:f>'Graphique 3'!$B$5:$I$5</c:f>
              <c:numCache>
                <c:formatCode>#,##0</c:formatCode>
                <c:ptCount val="8"/>
                <c:pt idx="0">
                  <c:v>18995674.16</c:v>
                </c:pt>
                <c:pt idx="1">
                  <c:v>20901952.32</c:v>
                </c:pt>
                <c:pt idx="2">
                  <c:v>20825528.249999996</c:v>
                </c:pt>
                <c:pt idx="3">
                  <c:v>3234603.6979999999</c:v>
                </c:pt>
                <c:pt idx="4">
                  <c:v>4497118.6800000006</c:v>
                </c:pt>
                <c:pt idx="5">
                  <c:v>16974371.959999997</c:v>
                </c:pt>
                <c:pt idx="6">
                  <c:v>20539502.855000012</c:v>
                </c:pt>
                <c:pt idx="7">
                  <c:v>21318842.339999996</c:v>
                </c:pt>
              </c:numCache>
            </c:numRef>
          </c:val>
          <c:extLst>
            <c:ext xmlns:c16="http://schemas.microsoft.com/office/drawing/2014/chart" uri="{C3380CC4-5D6E-409C-BE32-E72D297353CC}">
              <c16:uniqueId val="{00000001-FD4B-4E5D-A771-5F708968DEEB}"/>
            </c:ext>
          </c:extLst>
        </c:ser>
        <c:dLbls>
          <c:showLegendKey val="0"/>
          <c:showVal val="0"/>
          <c:showCatName val="0"/>
          <c:showSerName val="0"/>
          <c:showPercent val="0"/>
          <c:showBubbleSize val="0"/>
        </c:dLbls>
        <c:axId val="817032520"/>
        <c:axId val="817033176"/>
      </c:areaChart>
      <c:catAx>
        <c:axId val="817032520"/>
        <c:scaling>
          <c:orientation val="minMax"/>
        </c:scaling>
        <c:delete val="0"/>
        <c:axPos val="b"/>
        <c:numFmt formatCode="0"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fr-FR"/>
          </a:p>
        </c:txPr>
        <c:crossAx val="817033176"/>
        <c:crosses val="autoZero"/>
        <c:auto val="1"/>
        <c:lblAlgn val="ctr"/>
        <c:lblOffset val="100"/>
        <c:noMultiLvlLbl val="0"/>
      </c:catAx>
      <c:valAx>
        <c:axId val="817033176"/>
        <c:scaling>
          <c:orientation val="minMax"/>
          <c:max val="500000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fr-FR"/>
          </a:p>
        </c:txPr>
        <c:crossAx val="817032520"/>
        <c:crosses val="autoZero"/>
        <c:crossBetween val="midCat"/>
        <c:majorUnit val="5000000"/>
        <c:dispUnits>
          <c:builtInUnit val="millions"/>
          <c:dispUnitsLbl>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dispUnitsLbl>
        </c:dispUnits>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fr-FR"/>
        </a:p>
      </c:txPr>
    </c:legend>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sz="1200">
                <a:solidFill>
                  <a:schemeClr val="accent1"/>
                </a:solidFill>
              </a:rPr>
              <a:t>Graphique 4 - Visiteurs résidents et non-résidents</a:t>
            </a:r>
          </a:p>
          <a:p>
            <a:pPr>
              <a:defRPr sz="1200"/>
            </a:pPr>
            <a:r>
              <a:rPr lang="en-US" sz="1200">
                <a:solidFill>
                  <a:schemeClr val="accent1"/>
                </a:solidFill>
              </a:rPr>
              <a:t>dans les entrées de 27 lieux patrimoniaux documentés</a:t>
            </a:r>
          </a:p>
          <a:p>
            <a:pPr>
              <a:defRPr sz="1200"/>
            </a:pPr>
            <a:r>
              <a:rPr lang="en-US" sz="1200">
                <a:solidFill>
                  <a:schemeClr val="accent1"/>
                </a:solidFill>
              </a:rPr>
              <a:t>de 2017 à 2024</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lineChart>
        <c:grouping val="standard"/>
        <c:varyColors val="0"/>
        <c:ser>
          <c:idx val="0"/>
          <c:order val="0"/>
          <c:tx>
            <c:strRef>
              <c:f>'Graphique 3'!$A$4</c:f>
              <c:strCache>
                <c:ptCount val="1"/>
                <c:pt idx="0">
                  <c:v>Résidents</c:v>
                </c:pt>
              </c:strCache>
            </c:strRef>
          </c:tx>
          <c:spPr>
            <a:ln w="28575" cap="rnd">
              <a:solidFill>
                <a:schemeClr val="accent1"/>
              </a:solidFill>
              <a:round/>
            </a:ln>
            <a:effectLst/>
          </c:spPr>
          <c:marker>
            <c:symbol val="none"/>
          </c:marker>
          <c:dLbls>
            <c:dLbl>
              <c:idx val="3"/>
              <c:layout>
                <c:manualLayout>
                  <c:x val="-1.978726673502737E-2"/>
                  <c:y val="1.2250773150925017E-2"/>
                </c:manualLayout>
              </c:layout>
              <c:numFmt formatCode="#,##0" sourceLinked="0"/>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r"/>
              <c:showLegendKey val="0"/>
              <c:showVal val="1"/>
              <c:showCatName val="0"/>
              <c:showSerName val="0"/>
              <c:showPercent val="0"/>
              <c:showBubbleSize val="0"/>
              <c:extLst>
                <c:ext xmlns:c15="http://schemas.microsoft.com/office/drawing/2012/chart" uri="{CE6537A1-D6FC-4f65-9D91-7224C49458BB}">
                  <c15:layout>
                    <c:manualLayout>
                      <c:w val="5.1132686084142384E-2"/>
                      <c:h val="5.6937434102788433E-2"/>
                    </c:manualLayout>
                  </c15:layout>
                </c:ext>
                <c:ext xmlns:c16="http://schemas.microsoft.com/office/drawing/2014/chart" uri="{C3380CC4-5D6E-409C-BE32-E72D297353CC}">
                  <c16:uniqueId val="{00000000-88AA-45FB-960F-920611D307FB}"/>
                </c:ext>
              </c:extLst>
            </c:dLbl>
            <c:dLbl>
              <c:idx val="5"/>
              <c:layout>
                <c:manualLayout>
                  <c:x val="-1.4079170405823113E-2"/>
                  <c:y val="2.838325314684124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C7D-4D6F-AA28-7F14C282BEC4}"/>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'Graphique 3'!$B$3:$I$3</c:f>
              <c:numCache>
                <c:formatCode>0</c:formatCode>
                <c:ptCount val="8"/>
                <c:pt idx="0">
                  <c:v>2017</c:v>
                </c:pt>
                <c:pt idx="1">
                  <c:v>2018</c:v>
                </c:pt>
                <c:pt idx="2">
                  <c:v>2019</c:v>
                </c:pt>
                <c:pt idx="3">
                  <c:v>2020</c:v>
                </c:pt>
                <c:pt idx="4">
                  <c:v>2021</c:v>
                </c:pt>
                <c:pt idx="5">
                  <c:v>2022</c:v>
                </c:pt>
                <c:pt idx="6">
                  <c:v>2023</c:v>
                </c:pt>
                <c:pt idx="7">
                  <c:v>2024</c:v>
                </c:pt>
              </c:numCache>
            </c:numRef>
          </c:cat>
          <c:val>
            <c:numRef>
              <c:f>'Graphique 3'!$B$4:$I$4</c:f>
              <c:numCache>
                <c:formatCode>#,##0</c:formatCode>
                <c:ptCount val="8"/>
                <c:pt idx="0">
                  <c:v>16175829.84</c:v>
                </c:pt>
                <c:pt idx="1">
                  <c:v>16924185.68</c:v>
                </c:pt>
                <c:pt idx="2">
                  <c:v>16924726.750000004</c:v>
                </c:pt>
                <c:pt idx="3">
                  <c:v>8128629.3020000001</c:v>
                </c:pt>
                <c:pt idx="4">
                  <c:v>9778276.3200000003</c:v>
                </c:pt>
                <c:pt idx="5">
                  <c:v>16401896.040000003</c:v>
                </c:pt>
                <c:pt idx="6">
                  <c:v>16813951.144999988</c:v>
                </c:pt>
                <c:pt idx="7">
                  <c:v>15764753.659999996</c:v>
                </c:pt>
              </c:numCache>
            </c:numRef>
          </c:val>
          <c:smooth val="0"/>
          <c:extLst>
            <c:ext xmlns:c16="http://schemas.microsoft.com/office/drawing/2014/chart" uri="{C3380CC4-5D6E-409C-BE32-E72D297353CC}">
              <c16:uniqueId val="{00000001-88AA-45FB-960F-920611D307FB}"/>
            </c:ext>
          </c:extLst>
        </c:ser>
        <c:ser>
          <c:idx val="1"/>
          <c:order val="1"/>
          <c:tx>
            <c:strRef>
              <c:f>'Graphique 3'!$A$5</c:f>
              <c:strCache>
                <c:ptCount val="1"/>
                <c:pt idx="0">
                  <c:v>Non-résidents</c:v>
                </c:pt>
              </c:strCache>
            </c:strRef>
          </c:tx>
          <c:spPr>
            <a:ln w="28575" cap="rnd">
              <a:solidFill>
                <a:schemeClr val="accent2"/>
              </a:solidFill>
              <a:round/>
            </a:ln>
            <a:effectLst/>
          </c:spPr>
          <c:marker>
            <c:symbol val="none"/>
          </c:marker>
          <c:dLbls>
            <c:dLbl>
              <c:idx val="5"/>
              <c:layout>
                <c:manualLayout>
                  <c:x val="-3.1988179162319039E-2"/>
                  <c:y val="-3.374532599956609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D80-4E5B-92AE-5BDF97FA4266}"/>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'Graphique 3'!$B$3:$I$3</c:f>
              <c:numCache>
                <c:formatCode>0</c:formatCode>
                <c:ptCount val="8"/>
                <c:pt idx="0">
                  <c:v>2017</c:v>
                </c:pt>
                <c:pt idx="1">
                  <c:v>2018</c:v>
                </c:pt>
                <c:pt idx="2">
                  <c:v>2019</c:v>
                </c:pt>
                <c:pt idx="3">
                  <c:v>2020</c:v>
                </c:pt>
                <c:pt idx="4">
                  <c:v>2021</c:v>
                </c:pt>
                <c:pt idx="5">
                  <c:v>2022</c:v>
                </c:pt>
                <c:pt idx="6">
                  <c:v>2023</c:v>
                </c:pt>
                <c:pt idx="7">
                  <c:v>2024</c:v>
                </c:pt>
              </c:numCache>
            </c:numRef>
          </c:cat>
          <c:val>
            <c:numRef>
              <c:f>'Graphique 3'!$B$5:$I$5</c:f>
              <c:numCache>
                <c:formatCode>#,##0</c:formatCode>
                <c:ptCount val="8"/>
                <c:pt idx="0">
                  <c:v>18995674.16</c:v>
                </c:pt>
                <c:pt idx="1">
                  <c:v>20901952.32</c:v>
                </c:pt>
                <c:pt idx="2">
                  <c:v>20825528.249999996</c:v>
                </c:pt>
                <c:pt idx="3">
                  <c:v>3234603.6979999999</c:v>
                </c:pt>
                <c:pt idx="4">
                  <c:v>4497118.6800000006</c:v>
                </c:pt>
                <c:pt idx="5">
                  <c:v>16974371.959999997</c:v>
                </c:pt>
                <c:pt idx="6">
                  <c:v>20539502.855000012</c:v>
                </c:pt>
                <c:pt idx="7">
                  <c:v>21318842.339999996</c:v>
                </c:pt>
              </c:numCache>
            </c:numRef>
          </c:val>
          <c:smooth val="0"/>
          <c:extLst>
            <c:ext xmlns:c16="http://schemas.microsoft.com/office/drawing/2014/chart" uri="{C3380CC4-5D6E-409C-BE32-E72D297353CC}">
              <c16:uniqueId val="{00000002-88AA-45FB-960F-920611D307FB}"/>
            </c:ext>
          </c:extLst>
        </c:ser>
        <c:dLbls>
          <c:dLblPos val="t"/>
          <c:showLegendKey val="0"/>
          <c:showVal val="1"/>
          <c:showCatName val="0"/>
          <c:showSerName val="0"/>
          <c:showPercent val="0"/>
          <c:showBubbleSize val="0"/>
        </c:dLbls>
        <c:smooth val="0"/>
        <c:axId val="673246832"/>
        <c:axId val="673247160"/>
      </c:lineChart>
      <c:catAx>
        <c:axId val="673246832"/>
        <c:scaling>
          <c:orientation val="minMax"/>
        </c:scaling>
        <c:delete val="0"/>
        <c:axPos val="b"/>
        <c:numFmt formatCode="0" sourceLinked="1"/>
        <c:majorTickMark val="cross"/>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73247160"/>
        <c:crosses val="autoZero"/>
        <c:auto val="1"/>
        <c:lblAlgn val="ctr"/>
        <c:lblOffset val="100"/>
        <c:noMultiLvlLbl val="0"/>
      </c:catAx>
      <c:valAx>
        <c:axId val="67324716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73246832"/>
        <c:crosses val="autoZero"/>
        <c:crossBetween val="between"/>
        <c:majorUnit val="2000000"/>
        <c:dispUnits>
          <c:builtInUnit val="millions"/>
          <c:dispUnitsLbl>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dispUnitsLbl>
        </c:dispUnits>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sz="1200"/>
              <a:t>Graphique 5 - Nombre de visiteurs non-résidents et résidents et part des non-résidents</a:t>
            </a:r>
          </a:p>
          <a:p>
            <a:pPr>
              <a:defRPr sz="1200"/>
            </a:pPr>
            <a:r>
              <a:rPr lang="en-US" sz="1200"/>
              <a:t>dans les entrées totales de 27 établissements patrimoniaux documentés en 2024</a:t>
            </a:r>
          </a:p>
        </c:rich>
      </c:tx>
      <c:layout>
        <c:manualLayout>
          <c:xMode val="edge"/>
          <c:yMode val="edge"/>
          <c:x val="0.19422952933591231"/>
          <c:y val="1.1768167107972934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manualLayout>
          <c:layoutTarget val="inner"/>
          <c:xMode val="edge"/>
          <c:yMode val="edge"/>
          <c:x val="0.17577217137026149"/>
          <c:y val="0.1450426596057664"/>
          <c:w val="0.77773166410291561"/>
          <c:h val="0.46108981952477179"/>
        </c:manualLayout>
      </c:layout>
      <c:barChart>
        <c:barDir val="col"/>
        <c:grouping val="stacked"/>
        <c:varyColors val="0"/>
        <c:ser>
          <c:idx val="0"/>
          <c:order val="0"/>
          <c:tx>
            <c:strRef>
              <c:f>'Graph 5 CC 2025'!$C$3</c:f>
              <c:strCache>
                <c:ptCount val="1"/>
                <c:pt idx="0">
                  <c:v>Non-résidents</c:v>
                </c:pt>
              </c:strCache>
            </c:strRef>
          </c:tx>
          <c:spPr>
            <a:solidFill>
              <a:srgbClr val="FF0000"/>
            </a:solidFill>
            <a:ln>
              <a:noFill/>
            </a:ln>
            <a:effectLst/>
          </c:spPr>
          <c:invertIfNegative val="0"/>
          <c:cat>
            <c:strRef>
              <c:f>'Graph 5 CC 2025'!$A$4:$A$30</c:f>
              <c:strCache>
                <c:ptCount val="27"/>
                <c:pt idx="0">
                  <c:v>Musée et domaine national de Versailles</c:v>
                </c:pt>
                <c:pt idx="1">
                  <c:v>Musée du Louvre (yc Musée Delacroix)</c:v>
                </c:pt>
                <c:pt idx="2">
                  <c:v>Musée d’Orsay</c:v>
                </c:pt>
                <c:pt idx="3">
                  <c:v>Centre Pompidou, Musée national d’Art moderne</c:v>
                </c:pt>
                <c:pt idx="4">
                  <c:v>Musée de l’armée</c:v>
                </c:pt>
                <c:pt idx="5">
                  <c:v>Musée de l’Orangerie</c:v>
                </c:pt>
                <c:pt idx="6">
                  <c:v>Domaine national de Chambord</c:v>
                </c:pt>
                <c:pt idx="7">
                  <c:v>Musée Rodin (Paris)</c:v>
                </c:pt>
                <c:pt idx="8">
                  <c:v>Musée des arts décoratifs, Paris</c:v>
                </c:pt>
                <c:pt idx="9">
                  <c:v>Musée du Quai Branly – Jacques Chirac</c:v>
                </c:pt>
                <c:pt idx="10">
                  <c:v>Universcience</c:v>
                </c:pt>
                <c:pt idx="11">
                  <c:v>Château de Chantilly</c:v>
                </c:pt>
                <c:pt idx="12">
                  <c:v>Musées des Confluences</c:v>
                </c:pt>
                <c:pt idx="13">
                  <c:v>Palais des beaux-arts de Lille</c:v>
                </c:pt>
                <c:pt idx="14">
                  <c:v>Château de Blois</c:v>
                </c:pt>
                <c:pt idx="15">
                  <c:v>Musée des beaux-arts, Lyon</c:v>
                </c:pt>
                <c:pt idx="16">
                  <c:v>Cité de l’Architecture et du Patrimoine</c:v>
                </c:pt>
                <c:pt idx="17">
                  <c:v>Musée d’histoire de Nantes (Château des ducs de Bretagne)</c:v>
                </c:pt>
                <c:pt idx="18">
                  <c:v>Musée Toulouse-Lautrec, Albi</c:v>
                </c:pt>
                <c:pt idx="19">
                  <c:v>Musée du Louvre-Lens</c:v>
                </c:pt>
                <c:pt idx="20">
                  <c:v>Musée d'Archéologie nationale</c:v>
                </c:pt>
                <c:pt idx="21">
                  <c:v>Musée de l’air et de l’espace (hors SIAE)</c:v>
                </c:pt>
                <c:pt idx="22">
                  <c:v>Musée national de l'histoire et de l'immigration (yc Aquarium)</c:v>
                </c:pt>
                <c:pt idx="23">
                  <c:v>Musée de Pont-Aven</c:v>
                </c:pt>
                <c:pt idx="24">
                  <c:v>Musée national de la Marine à Brest</c:v>
                </c:pt>
                <c:pt idx="25">
                  <c:v>Musée du Luxembourg, Paris (RMN-GP)</c:v>
                </c:pt>
                <c:pt idx="26">
                  <c:v>Muséum d'histoire naturelle de Nantes</c:v>
                </c:pt>
              </c:strCache>
            </c:strRef>
          </c:cat>
          <c:val>
            <c:numRef>
              <c:f>'Graph 5 CC 2025'!$C$4:$C$30</c:f>
              <c:numCache>
                <c:formatCode>#,##0</c:formatCode>
                <c:ptCount val="27"/>
                <c:pt idx="0">
                  <c:v>6937201.4199999999</c:v>
                </c:pt>
                <c:pt idx="1">
                  <c:v>6728555.6799999997</c:v>
                </c:pt>
                <c:pt idx="2">
                  <c:v>2213493.56</c:v>
                </c:pt>
                <c:pt idx="3">
                  <c:v>1762402.9500000002</c:v>
                </c:pt>
                <c:pt idx="4">
                  <c:v>875397.21000000008</c:v>
                </c:pt>
                <c:pt idx="5">
                  <c:v>791138.04</c:v>
                </c:pt>
                <c:pt idx="6">
                  <c:v>356055.3</c:v>
                </c:pt>
                <c:pt idx="7">
                  <c:v>314813.68</c:v>
                </c:pt>
                <c:pt idx="8">
                  <c:v>211300.32</c:v>
                </c:pt>
                <c:pt idx="9">
                  <c:v>177961.14</c:v>
                </c:pt>
                <c:pt idx="10">
                  <c:v>169967.97</c:v>
                </c:pt>
                <c:pt idx="11">
                  <c:v>147560</c:v>
                </c:pt>
                <c:pt idx="12">
                  <c:v>105894.75</c:v>
                </c:pt>
                <c:pt idx="13">
                  <c:v>102352.38</c:v>
                </c:pt>
                <c:pt idx="14">
                  <c:v>81160.33</c:v>
                </c:pt>
                <c:pt idx="15">
                  <c:v>60896.600000000006</c:v>
                </c:pt>
                <c:pt idx="16">
                  <c:v>54835.040000000001</c:v>
                </c:pt>
                <c:pt idx="17">
                  <c:v>43530</c:v>
                </c:pt>
                <c:pt idx="18">
                  <c:v>37080.68</c:v>
                </c:pt>
                <c:pt idx="19">
                  <c:v>32040.720000000001</c:v>
                </c:pt>
                <c:pt idx="20">
                  <c:v>20863.439999999999</c:v>
                </c:pt>
                <c:pt idx="21">
                  <c:v>20275.829999999998</c:v>
                </c:pt>
                <c:pt idx="22">
                  <c:v>19048.38</c:v>
                </c:pt>
                <c:pt idx="23">
                  <c:v>15613.920000000002</c:v>
                </c:pt>
                <c:pt idx="24">
                  <c:v>14785.199999999999</c:v>
                </c:pt>
                <c:pt idx="25">
                  <c:v>12913.800000000001</c:v>
                </c:pt>
                <c:pt idx="26">
                  <c:v>11704.000000000002</c:v>
                </c:pt>
              </c:numCache>
            </c:numRef>
          </c:val>
          <c:extLst>
            <c:ext xmlns:c16="http://schemas.microsoft.com/office/drawing/2014/chart" uri="{C3380CC4-5D6E-409C-BE32-E72D297353CC}">
              <c16:uniqueId val="{00000000-7BE1-42DA-BCCC-FF9E8BD726BD}"/>
            </c:ext>
          </c:extLst>
        </c:ser>
        <c:ser>
          <c:idx val="1"/>
          <c:order val="1"/>
          <c:tx>
            <c:strRef>
              <c:f>'Graph 5 CC 2025'!$B$3</c:f>
              <c:strCache>
                <c:ptCount val="1"/>
                <c:pt idx="0">
                  <c:v>Résidents</c:v>
                </c:pt>
              </c:strCache>
            </c:strRef>
          </c:tx>
          <c:spPr>
            <a:solidFill>
              <a:schemeClr val="accent1"/>
            </a:solidFill>
            <a:ln>
              <a:noFill/>
            </a:ln>
            <a:effectLst/>
          </c:spPr>
          <c:invertIfNegative val="0"/>
          <c:cat>
            <c:strRef>
              <c:f>'Graph 5 CC 2025'!$A$4:$A$30</c:f>
              <c:strCache>
                <c:ptCount val="27"/>
                <c:pt idx="0">
                  <c:v>Musée et domaine national de Versailles</c:v>
                </c:pt>
                <c:pt idx="1">
                  <c:v>Musée du Louvre (yc Musée Delacroix)</c:v>
                </c:pt>
                <c:pt idx="2">
                  <c:v>Musée d’Orsay</c:v>
                </c:pt>
                <c:pt idx="3">
                  <c:v>Centre Pompidou, Musée national d’Art moderne</c:v>
                </c:pt>
                <c:pt idx="4">
                  <c:v>Musée de l’armée</c:v>
                </c:pt>
                <c:pt idx="5">
                  <c:v>Musée de l’Orangerie</c:v>
                </c:pt>
                <c:pt idx="6">
                  <c:v>Domaine national de Chambord</c:v>
                </c:pt>
                <c:pt idx="7">
                  <c:v>Musée Rodin (Paris)</c:v>
                </c:pt>
                <c:pt idx="8">
                  <c:v>Musée des arts décoratifs, Paris</c:v>
                </c:pt>
                <c:pt idx="9">
                  <c:v>Musée du Quai Branly – Jacques Chirac</c:v>
                </c:pt>
                <c:pt idx="10">
                  <c:v>Universcience</c:v>
                </c:pt>
                <c:pt idx="11">
                  <c:v>Château de Chantilly</c:v>
                </c:pt>
                <c:pt idx="12">
                  <c:v>Musées des Confluences</c:v>
                </c:pt>
                <c:pt idx="13">
                  <c:v>Palais des beaux-arts de Lille</c:v>
                </c:pt>
                <c:pt idx="14">
                  <c:v>Château de Blois</c:v>
                </c:pt>
                <c:pt idx="15">
                  <c:v>Musée des beaux-arts, Lyon</c:v>
                </c:pt>
                <c:pt idx="16">
                  <c:v>Cité de l’Architecture et du Patrimoine</c:v>
                </c:pt>
                <c:pt idx="17">
                  <c:v>Musée d’histoire de Nantes (Château des ducs de Bretagne)</c:v>
                </c:pt>
                <c:pt idx="18">
                  <c:v>Musée Toulouse-Lautrec, Albi</c:v>
                </c:pt>
                <c:pt idx="19">
                  <c:v>Musée du Louvre-Lens</c:v>
                </c:pt>
                <c:pt idx="20">
                  <c:v>Musée d'Archéologie nationale</c:v>
                </c:pt>
                <c:pt idx="21">
                  <c:v>Musée de l’air et de l’espace (hors SIAE)</c:v>
                </c:pt>
                <c:pt idx="22">
                  <c:v>Musée national de l'histoire et de l'immigration (yc Aquarium)</c:v>
                </c:pt>
                <c:pt idx="23">
                  <c:v>Musée de Pont-Aven</c:v>
                </c:pt>
                <c:pt idx="24">
                  <c:v>Musée national de la Marine à Brest</c:v>
                </c:pt>
                <c:pt idx="25">
                  <c:v>Musée du Luxembourg, Paris (RMN-GP)</c:v>
                </c:pt>
                <c:pt idx="26">
                  <c:v>Muséum d'histoire naturelle de Nantes</c:v>
                </c:pt>
              </c:strCache>
            </c:strRef>
          </c:cat>
          <c:val>
            <c:numRef>
              <c:f>'Graph 5 CC 2025'!$B$4:$B$30</c:f>
              <c:numCache>
                <c:formatCode>#,##0</c:formatCode>
                <c:ptCount val="27"/>
                <c:pt idx="0">
                  <c:v>1420872.58</c:v>
                </c:pt>
                <c:pt idx="1">
                  <c:v>2009828.3200000003</c:v>
                </c:pt>
                <c:pt idx="2">
                  <c:v>1538190.44</c:v>
                </c:pt>
                <c:pt idx="3">
                  <c:v>1441966.0499999998</c:v>
                </c:pt>
                <c:pt idx="4">
                  <c:v>431165.78999999992</c:v>
                </c:pt>
                <c:pt idx="5">
                  <c:v>407555.95999999996</c:v>
                </c:pt>
                <c:pt idx="6">
                  <c:v>830795.7</c:v>
                </c:pt>
                <c:pt idx="7">
                  <c:v>201274.32</c:v>
                </c:pt>
                <c:pt idx="8">
                  <c:v>543343.67999999993</c:v>
                </c:pt>
                <c:pt idx="9">
                  <c:v>1093189.8599999999</c:v>
                </c:pt>
                <c:pt idx="10">
                  <c:v>1718565.03</c:v>
                </c:pt>
                <c:pt idx="11">
                  <c:v>328440</c:v>
                </c:pt>
                <c:pt idx="12">
                  <c:v>600070.25</c:v>
                </c:pt>
                <c:pt idx="13">
                  <c:v>291310.62</c:v>
                </c:pt>
                <c:pt idx="14">
                  <c:v>271710.67</c:v>
                </c:pt>
                <c:pt idx="15">
                  <c:v>243586.4</c:v>
                </c:pt>
                <c:pt idx="16">
                  <c:v>287883.96000000002</c:v>
                </c:pt>
                <c:pt idx="17">
                  <c:v>319220</c:v>
                </c:pt>
                <c:pt idx="18">
                  <c:v>95350.32</c:v>
                </c:pt>
                <c:pt idx="19">
                  <c:v>368468.28</c:v>
                </c:pt>
                <c:pt idx="20">
                  <c:v>66067.56</c:v>
                </c:pt>
                <c:pt idx="21">
                  <c:v>205011.17</c:v>
                </c:pt>
                <c:pt idx="22">
                  <c:v>615897.62</c:v>
                </c:pt>
                <c:pt idx="23">
                  <c:v>95914.08</c:v>
                </c:pt>
                <c:pt idx="24">
                  <c:v>67354.8</c:v>
                </c:pt>
                <c:pt idx="25">
                  <c:v>116224.2</c:v>
                </c:pt>
                <c:pt idx="26">
                  <c:v>155496</c:v>
                </c:pt>
              </c:numCache>
            </c:numRef>
          </c:val>
          <c:extLst>
            <c:ext xmlns:c16="http://schemas.microsoft.com/office/drawing/2014/chart" uri="{C3380CC4-5D6E-409C-BE32-E72D297353CC}">
              <c16:uniqueId val="{00000001-7BE1-42DA-BCCC-FF9E8BD726BD}"/>
            </c:ext>
          </c:extLst>
        </c:ser>
        <c:dLbls>
          <c:showLegendKey val="0"/>
          <c:showVal val="0"/>
          <c:showCatName val="0"/>
          <c:showSerName val="0"/>
          <c:showPercent val="0"/>
          <c:showBubbleSize val="0"/>
        </c:dLbls>
        <c:gapWidth val="50"/>
        <c:overlap val="100"/>
        <c:axId val="1659476480"/>
        <c:axId val="1659463520"/>
      </c:barChart>
      <c:lineChart>
        <c:grouping val="standard"/>
        <c:varyColors val="0"/>
        <c:ser>
          <c:idx val="2"/>
          <c:order val="2"/>
          <c:tx>
            <c:strRef>
              <c:f>'Graph 5 CC 2025'!$E$3</c:f>
              <c:strCache>
                <c:ptCount val="1"/>
                <c:pt idx="0">
                  <c:v>Part des non-résidents en %</c:v>
                </c:pt>
              </c:strCache>
            </c:strRef>
          </c:tx>
          <c:spPr>
            <a:ln w="25400" cap="rnd">
              <a:solidFill>
                <a:schemeClr val="accent3"/>
              </a:solidFill>
              <a:round/>
            </a:ln>
            <a:effectLst/>
          </c:spPr>
          <c:marker>
            <c:symbol val="none"/>
          </c:marker>
          <c:cat>
            <c:strRef>
              <c:f>'Graph 5 CC 2025'!$A$4:$A$30</c:f>
              <c:strCache>
                <c:ptCount val="27"/>
                <c:pt idx="0">
                  <c:v>Musée et domaine national de Versailles</c:v>
                </c:pt>
                <c:pt idx="1">
                  <c:v>Musée du Louvre (yc Musée Delacroix)</c:v>
                </c:pt>
                <c:pt idx="2">
                  <c:v>Musée d’Orsay</c:v>
                </c:pt>
                <c:pt idx="3">
                  <c:v>Centre Pompidou, Musée national d’Art moderne</c:v>
                </c:pt>
                <c:pt idx="4">
                  <c:v>Musée de l’armée</c:v>
                </c:pt>
                <c:pt idx="5">
                  <c:v>Musée de l’Orangerie</c:v>
                </c:pt>
                <c:pt idx="6">
                  <c:v>Domaine national de Chambord</c:v>
                </c:pt>
                <c:pt idx="7">
                  <c:v>Musée Rodin (Paris)</c:v>
                </c:pt>
                <c:pt idx="8">
                  <c:v>Musée des arts décoratifs, Paris</c:v>
                </c:pt>
                <c:pt idx="9">
                  <c:v>Musée du Quai Branly – Jacques Chirac</c:v>
                </c:pt>
                <c:pt idx="10">
                  <c:v>Universcience</c:v>
                </c:pt>
                <c:pt idx="11">
                  <c:v>Château de Chantilly</c:v>
                </c:pt>
                <c:pt idx="12">
                  <c:v>Musées des Confluences</c:v>
                </c:pt>
                <c:pt idx="13">
                  <c:v>Palais des beaux-arts de Lille</c:v>
                </c:pt>
                <c:pt idx="14">
                  <c:v>Château de Blois</c:v>
                </c:pt>
                <c:pt idx="15">
                  <c:v>Musée des beaux-arts, Lyon</c:v>
                </c:pt>
                <c:pt idx="16">
                  <c:v>Cité de l’Architecture et du Patrimoine</c:v>
                </c:pt>
                <c:pt idx="17">
                  <c:v>Musée d’histoire de Nantes (Château des ducs de Bretagne)</c:v>
                </c:pt>
                <c:pt idx="18">
                  <c:v>Musée Toulouse-Lautrec, Albi</c:v>
                </c:pt>
                <c:pt idx="19">
                  <c:v>Musée du Louvre-Lens</c:v>
                </c:pt>
                <c:pt idx="20">
                  <c:v>Musée d'Archéologie nationale</c:v>
                </c:pt>
                <c:pt idx="21">
                  <c:v>Musée de l’air et de l’espace (hors SIAE)</c:v>
                </c:pt>
                <c:pt idx="22">
                  <c:v>Musée national de l'histoire et de l'immigration (yc Aquarium)</c:v>
                </c:pt>
                <c:pt idx="23">
                  <c:v>Musée de Pont-Aven</c:v>
                </c:pt>
                <c:pt idx="24">
                  <c:v>Musée national de la Marine à Brest</c:v>
                </c:pt>
                <c:pt idx="25">
                  <c:v>Musée du Luxembourg, Paris (RMN-GP)</c:v>
                </c:pt>
                <c:pt idx="26">
                  <c:v>Muséum d'histoire naturelle de Nantes</c:v>
                </c:pt>
              </c:strCache>
            </c:strRef>
          </c:cat>
          <c:val>
            <c:numRef>
              <c:f>'Graph 5 CC 2025'!$E$4:$E$30</c:f>
              <c:numCache>
                <c:formatCode>0%</c:formatCode>
                <c:ptCount val="27"/>
                <c:pt idx="0">
                  <c:v>0.83</c:v>
                </c:pt>
                <c:pt idx="1">
                  <c:v>0.77</c:v>
                </c:pt>
                <c:pt idx="2">
                  <c:v>0.59</c:v>
                </c:pt>
                <c:pt idx="3">
                  <c:v>0.55000000000000004</c:v>
                </c:pt>
                <c:pt idx="4">
                  <c:v>0.67</c:v>
                </c:pt>
                <c:pt idx="5">
                  <c:v>0.66</c:v>
                </c:pt>
                <c:pt idx="6">
                  <c:v>0.3</c:v>
                </c:pt>
                <c:pt idx="7">
                  <c:v>0.61</c:v>
                </c:pt>
                <c:pt idx="8">
                  <c:v>0.28000000000000003</c:v>
                </c:pt>
                <c:pt idx="9">
                  <c:v>0.14000000000000001</c:v>
                </c:pt>
                <c:pt idx="10">
                  <c:v>0.09</c:v>
                </c:pt>
                <c:pt idx="11">
                  <c:v>0.31</c:v>
                </c:pt>
                <c:pt idx="12">
                  <c:v>0.15</c:v>
                </c:pt>
                <c:pt idx="13">
                  <c:v>0.26</c:v>
                </c:pt>
                <c:pt idx="14">
                  <c:v>0.23</c:v>
                </c:pt>
                <c:pt idx="15">
                  <c:v>0.2</c:v>
                </c:pt>
                <c:pt idx="16">
                  <c:v>0.16</c:v>
                </c:pt>
                <c:pt idx="17">
                  <c:v>0.12</c:v>
                </c:pt>
                <c:pt idx="18">
                  <c:v>0.28000000000000003</c:v>
                </c:pt>
                <c:pt idx="19">
                  <c:v>0.08</c:v>
                </c:pt>
                <c:pt idx="20">
                  <c:v>0.24</c:v>
                </c:pt>
                <c:pt idx="21">
                  <c:v>0.09</c:v>
                </c:pt>
                <c:pt idx="22">
                  <c:v>3.0000000000000002E-2</c:v>
                </c:pt>
                <c:pt idx="23">
                  <c:v>0.14000000000000001</c:v>
                </c:pt>
                <c:pt idx="24">
                  <c:v>0.18</c:v>
                </c:pt>
                <c:pt idx="25">
                  <c:v>0.1</c:v>
                </c:pt>
                <c:pt idx="26">
                  <c:v>7.0000000000000007E-2</c:v>
                </c:pt>
              </c:numCache>
            </c:numRef>
          </c:val>
          <c:smooth val="0"/>
          <c:extLst>
            <c:ext xmlns:c16="http://schemas.microsoft.com/office/drawing/2014/chart" uri="{C3380CC4-5D6E-409C-BE32-E72D297353CC}">
              <c16:uniqueId val="{00000002-7BE1-42DA-BCCC-FF9E8BD726BD}"/>
            </c:ext>
          </c:extLst>
        </c:ser>
        <c:dLbls>
          <c:showLegendKey val="0"/>
          <c:showVal val="0"/>
          <c:showCatName val="0"/>
          <c:showSerName val="0"/>
          <c:showPercent val="0"/>
          <c:showBubbleSize val="0"/>
        </c:dLbls>
        <c:marker val="1"/>
        <c:smooth val="0"/>
        <c:axId val="1659502400"/>
        <c:axId val="1659487520"/>
      </c:lineChart>
      <c:catAx>
        <c:axId val="1659476480"/>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fr-FR"/>
          </a:p>
        </c:txPr>
        <c:crossAx val="1659463520"/>
        <c:crosses val="autoZero"/>
        <c:auto val="1"/>
        <c:lblAlgn val="ctr"/>
        <c:lblOffset val="100"/>
        <c:noMultiLvlLbl val="0"/>
      </c:catAx>
      <c:valAx>
        <c:axId val="16594635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r>
                  <a:rPr lang="en-US" sz="900"/>
                  <a:t>Nombre d'entrées</a:t>
                </a:r>
              </a:p>
            </c:rich>
          </c:tx>
          <c:layout>
            <c:manualLayout>
              <c:xMode val="edge"/>
              <c:yMode val="edge"/>
              <c:x val="5.8027079303675046E-2"/>
              <c:y val="9.0299833438737195E-2"/>
            </c:manualLayout>
          </c:layout>
          <c:overlay val="0"/>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title>
        <c:numFmt formatCode="#,##0" sourceLinked="1"/>
        <c:majorTickMark val="none"/>
        <c:minorTickMark val="none"/>
        <c:tickLblPos val="nextTo"/>
        <c:spPr>
          <a:noFill/>
          <a:ln w="6350">
            <a:solidFill>
              <a:schemeClr val="tx1"/>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659476480"/>
        <c:crosses val="autoZero"/>
        <c:crossBetween val="between"/>
        <c:dispUnits>
          <c:builtInUnit val="millions"/>
          <c:dispUnitsLbl>
            <c:layout>
              <c:manualLayout>
                <c:xMode val="edge"/>
                <c:yMode val="edge"/>
                <c:x val="6.9938622275697152E-2"/>
                <c:y val="0.1185642836128273"/>
              </c:manualLayout>
            </c:layout>
            <c:tx>
              <c:rich>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r>
                    <a:rPr lang="en-US" sz="900"/>
                    <a:t>en </a:t>
                  </a:r>
                  <a:r>
                    <a:rPr lang="en-US" sz="900" baseline="0"/>
                    <a:t>m</a:t>
                  </a:r>
                  <a:r>
                    <a:rPr lang="en-US" sz="900"/>
                    <a:t>illions</a:t>
                  </a:r>
                </a:p>
              </c:rich>
            </c:tx>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dispUnitsLbl>
        </c:dispUnits>
      </c:valAx>
      <c:valAx>
        <c:axId val="1659487520"/>
        <c:scaling>
          <c:orientation val="minMax"/>
          <c:max val="0.85000000000000009"/>
          <c:min val="0"/>
        </c:scaling>
        <c:delete val="0"/>
        <c:axPos val="r"/>
        <c:title>
          <c:tx>
            <c:rich>
              <a:bodyPr rot="0" spcFirstLastPara="1" vertOverflow="ellipsis" wrap="square" anchor="ctr" anchorCtr="1"/>
              <a:lstStyle/>
              <a:p>
                <a:pPr>
                  <a:defRPr sz="800" b="0" i="0" u="none" strike="noStrike" kern="1200" baseline="0">
                    <a:solidFill>
                      <a:schemeClr val="accent3">
                        <a:lumMod val="75000"/>
                      </a:schemeClr>
                    </a:solidFill>
                    <a:latin typeface="+mn-lt"/>
                    <a:ea typeface="+mn-ea"/>
                    <a:cs typeface="+mn-cs"/>
                  </a:defRPr>
                </a:pPr>
                <a:r>
                  <a:rPr lang="en-US" sz="800">
                    <a:solidFill>
                      <a:schemeClr val="accent3">
                        <a:lumMod val="75000"/>
                      </a:schemeClr>
                    </a:solidFill>
                  </a:rPr>
                  <a:t>Part des</a:t>
                </a:r>
              </a:p>
              <a:p>
                <a:pPr>
                  <a:defRPr sz="800">
                    <a:solidFill>
                      <a:schemeClr val="accent3">
                        <a:lumMod val="75000"/>
                      </a:schemeClr>
                    </a:solidFill>
                  </a:defRPr>
                </a:pPr>
                <a:r>
                  <a:rPr lang="en-US" sz="800">
                    <a:solidFill>
                      <a:schemeClr val="accent3">
                        <a:lumMod val="75000"/>
                      </a:schemeClr>
                    </a:solidFill>
                  </a:rPr>
                  <a:t>non-résidents</a:t>
                </a:r>
              </a:p>
              <a:p>
                <a:pPr>
                  <a:defRPr sz="800">
                    <a:solidFill>
                      <a:schemeClr val="accent3">
                        <a:lumMod val="75000"/>
                      </a:schemeClr>
                    </a:solidFill>
                  </a:defRPr>
                </a:pPr>
                <a:r>
                  <a:rPr lang="en-US" sz="800">
                    <a:solidFill>
                      <a:schemeClr val="accent3">
                        <a:lumMod val="75000"/>
                      </a:schemeClr>
                    </a:solidFill>
                  </a:rPr>
                  <a:t>dans les entrées</a:t>
                </a:r>
              </a:p>
              <a:p>
                <a:pPr>
                  <a:defRPr sz="800">
                    <a:solidFill>
                      <a:schemeClr val="accent3">
                        <a:lumMod val="75000"/>
                      </a:schemeClr>
                    </a:solidFill>
                  </a:defRPr>
                </a:pPr>
                <a:r>
                  <a:rPr lang="en-US" sz="800">
                    <a:solidFill>
                      <a:schemeClr val="accent3">
                        <a:lumMod val="75000"/>
                      </a:schemeClr>
                    </a:solidFill>
                  </a:rPr>
                  <a:t>totales</a:t>
                </a:r>
              </a:p>
            </c:rich>
          </c:tx>
          <c:layout>
            <c:manualLayout>
              <c:xMode val="edge"/>
              <c:yMode val="edge"/>
              <c:x val="0.9046179249353985"/>
              <c:y val="3.3974016522271007E-2"/>
            </c:manualLayout>
          </c:layout>
          <c:overlay val="0"/>
          <c:spPr>
            <a:noFill/>
            <a:ln>
              <a:noFill/>
            </a:ln>
            <a:effectLst/>
          </c:spPr>
          <c:txPr>
            <a:bodyPr rot="0" spcFirstLastPara="1" vertOverflow="ellipsis" wrap="square" anchor="ctr" anchorCtr="1"/>
            <a:lstStyle/>
            <a:p>
              <a:pPr>
                <a:defRPr sz="800" b="0" i="0" u="none" strike="noStrike" kern="1200" baseline="0">
                  <a:solidFill>
                    <a:schemeClr val="accent3">
                      <a:lumMod val="75000"/>
                    </a:schemeClr>
                  </a:solidFill>
                  <a:latin typeface="+mn-lt"/>
                  <a:ea typeface="+mn-ea"/>
                  <a:cs typeface="+mn-cs"/>
                </a:defRPr>
              </a:pPr>
              <a:endParaRPr lang="fr-FR"/>
            </a:p>
          </c:txPr>
        </c:title>
        <c:numFmt formatCode="0%" sourceLinked="1"/>
        <c:majorTickMark val="out"/>
        <c:minorTickMark val="none"/>
        <c:tickLblPos val="nextTo"/>
        <c:spPr>
          <a:noFill/>
          <a:ln>
            <a:solidFill>
              <a:schemeClr val="accent3"/>
            </a:solidFill>
          </a:ln>
          <a:effectLst/>
        </c:spPr>
        <c:txPr>
          <a:bodyPr rot="-60000000" spcFirstLastPara="1" vertOverflow="ellipsis" vert="horz" wrap="square" anchor="ctr" anchorCtr="1"/>
          <a:lstStyle/>
          <a:p>
            <a:pPr>
              <a:defRPr sz="900" b="0" i="0" u="none" strike="noStrike" kern="1200" baseline="0">
                <a:solidFill>
                  <a:schemeClr val="accent3">
                    <a:lumMod val="75000"/>
                  </a:schemeClr>
                </a:solidFill>
                <a:latin typeface="+mn-lt"/>
                <a:ea typeface="+mn-ea"/>
                <a:cs typeface="+mn-cs"/>
              </a:defRPr>
            </a:pPr>
            <a:endParaRPr lang="fr-FR"/>
          </a:p>
        </c:txPr>
        <c:crossAx val="1659502400"/>
        <c:crosses val="max"/>
        <c:crossBetween val="between"/>
      </c:valAx>
      <c:catAx>
        <c:axId val="1659502400"/>
        <c:scaling>
          <c:orientation val="minMax"/>
        </c:scaling>
        <c:delete val="1"/>
        <c:axPos val="b"/>
        <c:numFmt formatCode="General" sourceLinked="1"/>
        <c:majorTickMark val="out"/>
        <c:minorTickMark val="none"/>
        <c:tickLblPos val="nextTo"/>
        <c:crossAx val="1659487520"/>
        <c:crosses val="autoZero"/>
        <c:auto val="1"/>
        <c:lblAlgn val="ctr"/>
        <c:lblOffset val="100"/>
        <c:noMultiLvlLbl val="0"/>
      </c:catAx>
      <c:spPr>
        <a:noFill/>
        <a:ln>
          <a:noFill/>
        </a:ln>
        <a:effectLst/>
      </c:spPr>
    </c:plotArea>
    <c:legend>
      <c:legendPos val="b"/>
      <c:legendEntry>
        <c:idx val="0"/>
        <c:txPr>
          <a:bodyPr rot="0" spcFirstLastPara="1" vertOverflow="ellipsis" vert="horz" wrap="square" anchor="ctr" anchorCtr="1"/>
          <a:lstStyle/>
          <a:p>
            <a:pPr>
              <a:defRPr sz="900" b="0" i="0" u="none" strike="noStrike" kern="1200" baseline="0">
                <a:solidFill>
                  <a:srgbClr val="FF0000"/>
                </a:solidFill>
                <a:latin typeface="+mn-lt"/>
                <a:ea typeface="+mn-ea"/>
                <a:cs typeface="+mn-cs"/>
              </a:defRPr>
            </a:pPr>
            <a:endParaRPr lang="fr-FR"/>
          </a:p>
        </c:txPr>
      </c:legendEntry>
      <c:legendEntry>
        <c:idx val="1"/>
        <c:txPr>
          <a:bodyPr rot="0" spcFirstLastPara="1" vertOverflow="ellipsis" vert="horz" wrap="square" anchor="ctr" anchorCtr="1"/>
          <a:lstStyle/>
          <a:p>
            <a:pPr>
              <a:defRPr sz="900" b="0" i="0" u="none" strike="noStrike" kern="1200" baseline="0">
                <a:solidFill>
                  <a:srgbClr val="0070C0"/>
                </a:solidFill>
                <a:latin typeface="+mn-lt"/>
                <a:ea typeface="+mn-ea"/>
                <a:cs typeface="+mn-cs"/>
              </a:defRPr>
            </a:pPr>
            <a:endParaRPr lang="fr-FR"/>
          </a:p>
        </c:txPr>
      </c:legendEntry>
      <c:legendEntry>
        <c:idx val="2"/>
        <c:txPr>
          <a:bodyPr rot="0" spcFirstLastPara="1" vertOverflow="ellipsis" vert="horz" wrap="square" anchor="ctr" anchorCtr="1"/>
          <a:lstStyle/>
          <a:p>
            <a:pPr>
              <a:defRPr sz="900" b="0" i="0" u="none" strike="noStrike" kern="1200" baseline="0">
                <a:solidFill>
                  <a:schemeClr val="accent3">
                    <a:lumMod val="75000"/>
                  </a:schemeClr>
                </a:solidFill>
                <a:latin typeface="+mn-lt"/>
                <a:ea typeface="+mn-ea"/>
                <a:cs typeface="+mn-cs"/>
              </a:defRPr>
            </a:pPr>
            <a:endParaRPr lang="fr-FR"/>
          </a:p>
        </c:txPr>
      </c:legendEntry>
      <c:layout>
        <c:manualLayout>
          <c:xMode val="edge"/>
          <c:yMode val="edge"/>
          <c:x val="0.26652261431537694"/>
          <c:y val="0.14423325063184397"/>
          <c:w val="0.50563949090502958"/>
          <c:h val="4.1482591224769473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1" i="0" u="none" strike="noStrike" kern="1200" spc="0" baseline="0">
                <a:solidFill>
                  <a:srgbClr val="0070C0"/>
                </a:solidFill>
                <a:latin typeface="+mn-lt"/>
                <a:ea typeface="+mn-ea"/>
                <a:cs typeface="+mn-cs"/>
              </a:defRPr>
            </a:pPr>
            <a:r>
              <a:rPr lang="en-US" sz="1000" b="1">
                <a:solidFill>
                  <a:srgbClr val="0070C0"/>
                </a:solidFill>
              </a:rPr>
              <a:t>Fréquentation 2019-2024 des sites culturels franciliens de plus d'un million d'entrées en 2024,</a:t>
            </a:r>
          </a:p>
          <a:p>
            <a:pPr>
              <a:defRPr sz="1000" b="1">
                <a:solidFill>
                  <a:srgbClr val="0070C0"/>
                </a:solidFill>
              </a:defRPr>
            </a:pPr>
            <a:r>
              <a:rPr lang="en-US" sz="1000" b="1" baseline="0">
                <a:solidFill>
                  <a:srgbClr val="0070C0"/>
                </a:solidFill>
              </a:rPr>
              <a:t>ainsi que le Panthéon et L'Atelier des Lumières </a:t>
            </a:r>
            <a:r>
              <a:rPr lang="en-US" sz="1000" b="1">
                <a:solidFill>
                  <a:srgbClr val="0070C0"/>
                </a:solidFill>
              </a:rPr>
              <a:t>(en millions)</a:t>
            </a:r>
          </a:p>
        </c:rich>
      </c:tx>
      <c:layout>
        <c:manualLayout>
          <c:xMode val="edge"/>
          <c:yMode val="edge"/>
          <c:x val="0.16339272263337287"/>
          <c:y val="0"/>
        </c:manualLayout>
      </c:layout>
      <c:overlay val="0"/>
      <c:spPr>
        <a:noFill/>
        <a:ln>
          <a:noFill/>
        </a:ln>
        <a:effectLst/>
      </c:spPr>
      <c:txPr>
        <a:bodyPr rot="0" spcFirstLastPara="1" vertOverflow="ellipsis" vert="horz" wrap="square" anchor="ctr" anchorCtr="1"/>
        <a:lstStyle/>
        <a:p>
          <a:pPr>
            <a:defRPr sz="1000" b="1" i="0" u="none" strike="noStrike" kern="1200" spc="0" baseline="0">
              <a:solidFill>
                <a:srgbClr val="0070C0"/>
              </a:solidFill>
              <a:latin typeface="+mn-lt"/>
              <a:ea typeface="+mn-ea"/>
              <a:cs typeface="+mn-cs"/>
            </a:defRPr>
          </a:pPr>
          <a:endParaRPr lang="fr-FR"/>
        </a:p>
      </c:txPr>
    </c:title>
    <c:autoTitleDeleted val="0"/>
    <c:plotArea>
      <c:layout>
        <c:manualLayout>
          <c:layoutTarget val="inner"/>
          <c:xMode val="edge"/>
          <c:yMode val="edge"/>
          <c:x val="8.0981814959326714E-2"/>
          <c:y val="9.2919091635284723E-2"/>
          <c:w val="0.9024673740509348"/>
          <c:h val="0.68312623873706879"/>
        </c:manualLayout>
      </c:layout>
      <c:barChart>
        <c:barDir val="col"/>
        <c:grouping val="clustered"/>
        <c:varyColors val="0"/>
        <c:ser>
          <c:idx val="0"/>
          <c:order val="0"/>
          <c:tx>
            <c:strRef>
              <c:f>'Graphique 6'!$B$27</c:f>
              <c:strCache>
                <c:ptCount val="1"/>
                <c:pt idx="0">
                  <c:v>Nombre d'entrées
en 2019</c:v>
                </c:pt>
              </c:strCache>
            </c:strRef>
          </c:tx>
          <c:spPr>
            <a:solidFill>
              <a:schemeClr val="accent3"/>
            </a:solidFill>
            <a:ln>
              <a:noFill/>
            </a:ln>
            <a:effectLst/>
          </c:spPr>
          <c:invertIfNegative val="0"/>
          <c:cat>
            <c:strRef>
              <c:extLst>
                <c:ext xmlns:c15="http://schemas.microsoft.com/office/drawing/2012/chart" uri="{02D57815-91ED-43cb-92C2-25804820EDAC}">
                  <c15:fullRef>
                    <c15:sqref>'Graphique 6'!$A$28:$A$44</c15:sqref>
                  </c15:fullRef>
                </c:ext>
              </c:extLst>
              <c:f>('Graphique 6'!$A$28:$A$39,'Graphique 6'!$A$41:$A$44)</c:f>
              <c:strCache>
                <c:ptCount val="16"/>
                <c:pt idx="0">
                  <c:v>Musée du Louvre </c:v>
                </c:pt>
                <c:pt idx="1">
                  <c:v>Domaine de Versailles </c:v>
                </c:pt>
                <c:pt idx="2">
                  <c:v>Musée d'Orsay </c:v>
                </c:pt>
                <c:pt idx="3">
                  <c:v>Centre Pompidou</c:v>
                </c:pt>
                <c:pt idx="4">
                  <c:v>Universcience</c:v>
                </c:pt>
                <c:pt idx="5">
                  <c:v>Muséum national d'Histoire naturelle (musée et sites payants jardin des plantes)</c:v>
                </c:pt>
                <c:pt idx="6">
                  <c:v>Cité des sciences et de l'industrie </c:v>
                </c:pt>
                <c:pt idx="7">
                  <c:v>Arc de triomphe</c:v>
                </c:pt>
                <c:pt idx="8">
                  <c:v>Sainte Chapelle </c:v>
                </c:pt>
                <c:pt idx="9">
                  <c:v>Atelier des Lumières </c:v>
                </c:pt>
                <c:pt idx="10">
                  <c:v>Musée de l'Armée</c:v>
                </c:pt>
                <c:pt idx="11">
                  <c:v>Musée du quai Branly - Jacques Chirac </c:v>
                </c:pt>
                <c:pt idx="12">
                  <c:v>Fondation Louis Vuitton</c:v>
                </c:pt>
                <c:pt idx="13">
                  <c:v>Musée de l'Orangerie</c:v>
                </c:pt>
                <c:pt idx="14">
                  <c:v>Petit Palais, Musée des Beaux-Arts de la ville de Paris</c:v>
                </c:pt>
                <c:pt idx="15">
                  <c:v>Panthéon  - Paris</c:v>
                </c:pt>
              </c:strCache>
            </c:strRef>
          </c:cat>
          <c:val>
            <c:numRef>
              <c:extLst>
                <c:ext xmlns:c15="http://schemas.microsoft.com/office/drawing/2012/chart" uri="{02D57815-91ED-43cb-92C2-25804820EDAC}">
                  <c15:fullRef>
                    <c15:sqref>'Graphique 6'!$B$28:$B$44</c15:sqref>
                  </c15:fullRef>
                </c:ext>
              </c:extLst>
              <c:f>('Graphique 6'!$B$28:$B$39,'Graphique 6'!$B$41:$B$44)</c:f>
              <c:numCache>
                <c:formatCode>#,##0</c:formatCode>
                <c:ptCount val="16"/>
                <c:pt idx="0">
                  <c:v>9594840</c:v>
                </c:pt>
                <c:pt idx="1">
                  <c:v>8177700</c:v>
                </c:pt>
                <c:pt idx="2">
                  <c:v>3651615</c:v>
                </c:pt>
                <c:pt idx="3">
                  <c:v>3272790</c:v>
                </c:pt>
                <c:pt idx="4">
                  <c:v>2920555</c:v>
                </c:pt>
                <c:pt idx="5">
                  <c:v>2400270</c:v>
                </c:pt>
                <c:pt idx="6">
                  <c:v>2385300</c:v>
                </c:pt>
                <c:pt idx="7">
                  <c:v>1625125</c:v>
                </c:pt>
                <c:pt idx="8">
                  <c:v>1427280</c:v>
                </c:pt>
                <c:pt idx="9">
                  <c:v>1392310</c:v>
                </c:pt>
                <c:pt idx="10">
                  <c:v>1252110</c:v>
                </c:pt>
                <c:pt idx="11">
                  <c:v>1107845</c:v>
                </c:pt>
                <c:pt idx="12">
                  <c:v>1065000</c:v>
                </c:pt>
                <c:pt idx="13">
                  <c:v>1029925</c:v>
                </c:pt>
                <c:pt idx="14">
                  <c:v>950290</c:v>
                </c:pt>
                <c:pt idx="15">
                  <c:v>890445</c:v>
                </c:pt>
              </c:numCache>
            </c:numRef>
          </c:val>
          <c:extLst>
            <c:ext xmlns:c16="http://schemas.microsoft.com/office/drawing/2014/chart" uri="{C3380CC4-5D6E-409C-BE32-E72D297353CC}">
              <c16:uniqueId val="{00000000-117A-4E6C-9CE2-1FBA42F3D137}"/>
            </c:ext>
          </c:extLst>
        </c:ser>
        <c:ser>
          <c:idx val="1"/>
          <c:order val="1"/>
          <c:tx>
            <c:strRef>
              <c:f>'Graphique 6'!$C$27</c:f>
              <c:strCache>
                <c:ptCount val="1"/>
                <c:pt idx="0">
                  <c:v>Nombre d'entrées
en 2020</c:v>
                </c:pt>
              </c:strCache>
            </c:strRef>
          </c:tx>
          <c:spPr>
            <a:solidFill>
              <a:srgbClr val="FF0000"/>
            </a:solidFill>
            <a:ln>
              <a:noFill/>
            </a:ln>
            <a:effectLst/>
          </c:spPr>
          <c:invertIfNegative val="0"/>
          <c:cat>
            <c:strRef>
              <c:extLst>
                <c:ext xmlns:c15="http://schemas.microsoft.com/office/drawing/2012/chart" uri="{02D57815-91ED-43cb-92C2-25804820EDAC}">
                  <c15:fullRef>
                    <c15:sqref>'Graphique 6'!$A$28:$A$44</c15:sqref>
                  </c15:fullRef>
                </c:ext>
              </c:extLst>
              <c:f>('Graphique 6'!$A$28:$A$39,'Graphique 6'!$A$41:$A$44)</c:f>
              <c:strCache>
                <c:ptCount val="16"/>
                <c:pt idx="0">
                  <c:v>Musée du Louvre </c:v>
                </c:pt>
                <c:pt idx="1">
                  <c:v>Domaine de Versailles </c:v>
                </c:pt>
                <c:pt idx="2">
                  <c:v>Musée d'Orsay </c:v>
                </c:pt>
                <c:pt idx="3">
                  <c:v>Centre Pompidou</c:v>
                </c:pt>
                <c:pt idx="4">
                  <c:v>Universcience</c:v>
                </c:pt>
                <c:pt idx="5">
                  <c:v>Muséum national d'Histoire naturelle (musée et sites payants jardin des plantes)</c:v>
                </c:pt>
                <c:pt idx="6">
                  <c:v>Cité des sciences et de l'industrie </c:v>
                </c:pt>
                <c:pt idx="7">
                  <c:v>Arc de triomphe</c:v>
                </c:pt>
                <c:pt idx="8">
                  <c:v>Sainte Chapelle </c:v>
                </c:pt>
                <c:pt idx="9">
                  <c:v>Atelier des Lumières </c:v>
                </c:pt>
                <c:pt idx="10">
                  <c:v>Musée de l'Armée</c:v>
                </c:pt>
                <c:pt idx="11">
                  <c:v>Musée du quai Branly - Jacques Chirac </c:v>
                </c:pt>
                <c:pt idx="12">
                  <c:v>Fondation Louis Vuitton</c:v>
                </c:pt>
                <c:pt idx="13">
                  <c:v>Musée de l'Orangerie</c:v>
                </c:pt>
                <c:pt idx="14">
                  <c:v>Petit Palais, Musée des Beaux-Arts de la ville de Paris</c:v>
                </c:pt>
                <c:pt idx="15">
                  <c:v>Panthéon  - Paris</c:v>
                </c:pt>
              </c:strCache>
            </c:strRef>
          </c:cat>
          <c:val>
            <c:numRef>
              <c:extLst>
                <c:ext xmlns:c15="http://schemas.microsoft.com/office/drawing/2012/chart" uri="{02D57815-91ED-43cb-92C2-25804820EDAC}">
                  <c15:fullRef>
                    <c15:sqref>'Graphique 6'!$C$28:$C$44</c15:sqref>
                  </c15:fullRef>
                </c:ext>
              </c:extLst>
              <c:f>('Graphique 6'!$C$28:$C$39,'Graphique 6'!$C$41:$C$44)</c:f>
              <c:numCache>
                <c:formatCode>#,##0</c:formatCode>
                <c:ptCount val="16"/>
                <c:pt idx="0">
                  <c:v>2697585</c:v>
                </c:pt>
                <c:pt idx="1">
                  <c:v>2029210</c:v>
                </c:pt>
                <c:pt idx="2">
                  <c:v>938360</c:v>
                </c:pt>
                <c:pt idx="3">
                  <c:v>912800</c:v>
                </c:pt>
                <c:pt idx="4">
                  <c:v>793010</c:v>
                </c:pt>
                <c:pt idx="5">
                  <c:v>879200</c:v>
                </c:pt>
                <c:pt idx="6">
                  <c:v>643830</c:v>
                </c:pt>
                <c:pt idx="7">
                  <c:v>428570</c:v>
                </c:pt>
                <c:pt idx="8">
                  <c:v>269430</c:v>
                </c:pt>
                <c:pt idx="9">
                  <c:v>407770</c:v>
                </c:pt>
                <c:pt idx="10">
                  <c:v>351020</c:v>
                </c:pt>
                <c:pt idx="11">
                  <c:v>416490</c:v>
                </c:pt>
                <c:pt idx="12">
                  <c:v>253410</c:v>
                </c:pt>
                <c:pt idx="13">
                  <c:v>231155</c:v>
                </c:pt>
                <c:pt idx="14">
                  <c:v>350540</c:v>
                </c:pt>
                <c:pt idx="15">
                  <c:v>223205</c:v>
                </c:pt>
              </c:numCache>
            </c:numRef>
          </c:val>
          <c:extLst>
            <c:ext xmlns:c16="http://schemas.microsoft.com/office/drawing/2014/chart" uri="{C3380CC4-5D6E-409C-BE32-E72D297353CC}">
              <c16:uniqueId val="{00000001-117A-4E6C-9CE2-1FBA42F3D137}"/>
            </c:ext>
          </c:extLst>
        </c:ser>
        <c:ser>
          <c:idx val="2"/>
          <c:order val="2"/>
          <c:tx>
            <c:strRef>
              <c:f>'Graphique 6'!$D$27</c:f>
              <c:strCache>
                <c:ptCount val="1"/>
                <c:pt idx="0">
                  <c:v>Nombre d'entrées
en 2021</c:v>
                </c:pt>
              </c:strCache>
            </c:strRef>
          </c:tx>
          <c:spPr>
            <a:solidFill>
              <a:srgbClr val="FFC000"/>
            </a:solidFill>
            <a:ln>
              <a:noFill/>
            </a:ln>
            <a:effectLst/>
          </c:spPr>
          <c:invertIfNegative val="0"/>
          <c:cat>
            <c:strRef>
              <c:extLst>
                <c:ext xmlns:c15="http://schemas.microsoft.com/office/drawing/2012/chart" uri="{02D57815-91ED-43cb-92C2-25804820EDAC}">
                  <c15:fullRef>
                    <c15:sqref>'Graphique 6'!$A$28:$A$44</c15:sqref>
                  </c15:fullRef>
                </c:ext>
              </c:extLst>
              <c:f>('Graphique 6'!$A$28:$A$39,'Graphique 6'!$A$41:$A$44)</c:f>
              <c:strCache>
                <c:ptCount val="16"/>
                <c:pt idx="0">
                  <c:v>Musée du Louvre </c:v>
                </c:pt>
                <c:pt idx="1">
                  <c:v>Domaine de Versailles </c:v>
                </c:pt>
                <c:pt idx="2">
                  <c:v>Musée d'Orsay </c:v>
                </c:pt>
                <c:pt idx="3">
                  <c:v>Centre Pompidou</c:v>
                </c:pt>
                <c:pt idx="4">
                  <c:v>Universcience</c:v>
                </c:pt>
                <c:pt idx="5">
                  <c:v>Muséum national d'Histoire naturelle (musée et sites payants jardin des plantes)</c:v>
                </c:pt>
                <c:pt idx="6">
                  <c:v>Cité des sciences et de l'industrie </c:v>
                </c:pt>
                <c:pt idx="7">
                  <c:v>Arc de triomphe</c:v>
                </c:pt>
                <c:pt idx="8">
                  <c:v>Sainte Chapelle </c:v>
                </c:pt>
                <c:pt idx="9">
                  <c:v>Atelier des Lumières </c:v>
                </c:pt>
                <c:pt idx="10">
                  <c:v>Musée de l'Armée</c:v>
                </c:pt>
                <c:pt idx="11">
                  <c:v>Musée du quai Branly - Jacques Chirac </c:v>
                </c:pt>
                <c:pt idx="12">
                  <c:v>Fondation Louis Vuitton</c:v>
                </c:pt>
                <c:pt idx="13">
                  <c:v>Musée de l'Orangerie</c:v>
                </c:pt>
                <c:pt idx="14">
                  <c:v>Petit Palais, Musée des Beaux-Arts de la ville de Paris</c:v>
                </c:pt>
                <c:pt idx="15">
                  <c:v>Panthéon  - Paris</c:v>
                </c:pt>
              </c:strCache>
            </c:strRef>
          </c:cat>
          <c:val>
            <c:numRef>
              <c:extLst>
                <c:ext xmlns:c15="http://schemas.microsoft.com/office/drawing/2012/chart" uri="{02D57815-91ED-43cb-92C2-25804820EDAC}">
                  <c15:fullRef>
                    <c15:sqref>'Graphique 6'!$D$28:$D$44</c15:sqref>
                  </c15:fullRef>
                </c:ext>
              </c:extLst>
              <c:f>('Graphique 6'!$D$28:$D$39,'Graphique 6'!$D$41:$D$44)</c:f>
              <c:numCache>
                <c:formatCode>#,##0</c:formatCode>
                <c:ptCount val="16"/>
                <c:pt idx="0">
                  <c:v>2825040</c:v>
                </c:pt>
                <c:pt idx="1">
                  <c:v>2531540</c:v>
                </c:pt>
                <c:pt idx="2">
                  <c:v>1044365</c:v>
                </c:pt>
                <c:pt idx="3">
                  <c:v>1501030</c:v>
                </c:pt>
                <c:pt idx="4">
                  <c:v>1035290</c:v>
                </c:pt>
                <c:pt idx="5">
                  <c:v>1224000</c:v>
                </c:pt>
                <c:pt idx="6">
                  <c:v>983797</c:v>
                </c:pt>
                <c:pt idx="7">
                  <c:v>510250</c:v>
                </c:pt>
                <c:pt idx="8">
                  <c:v>373335</c:v>
                </c:pt>
                <c:pt idx="9">
                  <c:v>704225.35211267613</c:v>
                </c:pt>
                <c:pt idx="10">
                  <c:v>458680</c:v>
                </c:pt>
                <c:pt idx="11">
                  <c:v>597925</c:v>
                </c:pt>
                <c:pt idx="12">
                  <c:v>691000</c:v>
                </c:pt>
                <c:pt idx="13">
                  <c:v>380150</c:v>
                </c:pt>
                <c:pt idx="14">
                  <c:v>517590</c:v>
                </c:pt>
                <c:pt idx="15">
                  <c:v>367975</c:v>
                </c:pt>
              </c:numCache>
            </c:numRef>
          </c:val>
          <c:extLst>
            <c:ext xmlns:c16="http://schemas.microsoft.com/office/drawing/2014/chart" uri="{C3380CC4-5D6E-409C-BE32-E72D297353CC}">
              <c16:uniqueId val="{00000002-117A-4E6C-9CE2-1FBA42F3D137}"/>
            </c:ext>
          </c:extLst>
        </c:ser>
        <c:ser>
          <c:idx val="3"/>
          <c:order val="3"/>
          <c:tx>
            <c:strRef>
              <c:f>'Graphique 6'!$E$27</c:f>
              <c:strCache>
                <c:ptCount val="1"/>
                <c:pt idx="0">
                  <c:v>Nombre d'entrées
en 2022</c:v>
                </c:pt>
              </c:strCache>
            </c:strRef>
          </c:tx>
          <c:spPr>
            <a:solidFill>
              <a:schemeClr val="accent6">
                <a:lumMod val="75000"/>
              </a:schemeClr>
            </a:solidFill>
            <a:ln>
              <a:noFill/>
            </a:ln>
            <a:effectLst/>
          </c:spPr>
          <c:invertIfNegative val="0"/>
          <c:cat>
            <c:strRef>
              <c:extLst>
                <c:ext xmlns:c15="http://schemas.microsoft.com/office/drawing/2012/chart" uri="{02D57815-91ED-43cb-92C2-25804820EDAC}">
                  <c15:fullRef>
                    <c15:sqref>'Graphique 6'!$A$28:$A$44</c15:sqref>
                  </c15:fullRef>
                </c:ext>
              </c:extLst>
              <c:f>('Graphique 6'!$A$28:$A$39,'Graphique 6'!$A$41:$A$44)</c:f>
              <c:strCache>
                <c:ptCount val="16"/>
                <c:pt idx="0">
                  <c:v>Musée du Louvre </c:v>
                </c:pt>
                <c:pt idx="1">
                  <c:v>Domaine de Versailles </c:v>
                </c:pt>
                <c:pt idx="2">
                  <c:v>Musée d'Orsay </c:v>
                </c:pt>
                <c:pt idx="3">
                  <c:v>Centre Pompidou</c:v>
                </c:pt>
                <c:pt idx="4">
                  <c:v>Universcience</c:v>
                </c:pt>
                <c:pt idx="5">
                  <c:v>Muséum national d'Histoire naturelle (musée et sites payants jardin des plantes)</c:v>
                </c:pt>
                <c:pt idx="6">
                  <c:v>Cité des sciences et de l'industrie </c:v>
                </c:pt>
                <c:pt idx="7">
                  <c:v>Arc de triomphe</c:v>
                </c:pt>
                <c:pt idx="8">
                  <c:v>Sainte Chapelle </c:v>
                </c:pt>
                <c:pt idx="9">
                  <c:v>Atelier des Lumières </c:v>
                </c:pt>
                <c:pt idx="10">
                  <c:v>Musée de l'Armée</c:v>
                </c:pt>
                <c:pt idx="11">
                  <c:v>Musée du quai Branly - Jacques Chirac </c:v>
                </c:pt>
                <c:pt idx="12">
                  <c:v>Fondation Louis Vuitton</c:v>
                </c:pt>
                <c:pt idx="13">
                  <c:v>Musée de l'Orangerie</c:v>
                </c:pt>
                <c:pt idx="14">
                  <c:v>Petit Palais, Musée des Beaux-Arts de la ville de Paris</c:v>
                </c:pt>
                <c:pt idx="15">
                  <c:v>Panthéon  - Paris</c:v>
                </c:pt>
              </c:strCache>
            </c:strRef>
          </c:cat>
          <c:val>
            <c:numRef>
              <c:extLst>
                <c:ext xmlns:c15="http://schemas.microsoft.com/office/drawing/2012/chart" uri="{02D57815-91ED-43cb-92C2-25804820EDAC}">
                  <c15:fullRef>
                    <c15:sqref>'Graphique 6'!$E$28:$E$44</c15:sqref>
                  </c15:fullRef>
                </c:ext>
              </c:extLst>
              <c:f>('Graphique 6'!$E$28:$E$39,'Graphique 6'!$E$41:$E$44)</c:f>
              <c:numCache>
                <c:formatCode>#,##0</c:formatCode>
                <c:ptCount val="16"/>
                <c:pt idx="0">
                  <c:v>7725965</c:v>
                </c:pt>
                <c:pt idx="1">
                  <c:v>6903610</c:v>
                </c:pt>
                <c:pt idx="2">
                  <c:v>3273710</c:v>
                </c:pt>
                <c:pt idx="3">
                  <c:v>3009510</c:v>
                </c:pt>
                <c:pt idx="4">
                  <c:v>2100250</c:v>
                </c:pt>
                <c:pt idx="5">
                  <c:v>1763921</c:v>
                </c:pt>
                <c:pt idx="6">
                  <c:v>1992646</c:v>
                </c:pt>
                <c:pt idx="7">
                  <c:v>1747710</c:v>
                </c:pt>
                <c:pt idx="8">
                  <c:v>1201600</c:v>
                </c:pt>
                <c:pt idx="9">
                  <c:v>1000000</c:v>
                </c:pt>
                <c:pt idx="10">
                  <c:v>1071070</c:v>
                </c:pt>
                <c:pt idx="11">
                  <c:v>938815</c:v>
                </c:pt>
                <c:pt idx="12">
                  <c:v>1398525</c:v>
                </c:pt>
                <c:pt idx="13">
                  <c:v>1013520</c:v>
                </c:pt>
                <c:pt idx="14">
                  <c:v>1069565</c:v>
                </c:pt>
                <c:pt idx="15">
                  <c:v>943225</c:v>
                </c:pt>
              </c:numCache>
            </c:numRef>
          </c:val>
          <c:extLst xmlns:c15="http://schemas.microsoft.com/office/drawing/2012/chart">
            <c:ext xmlns:c16="http://schemas.microsoft.com/office/drawing/2014/chart" uri="{C3380CC4-5D6E-409C-BE32-E72D297353CC}">
              <c16:uniqueId val="{00000003-117A-4E6C-9CE2-1FBA42F3D137}"/>
            </c:ext>
          </c:extLst>
        </c:ser>
        <c:ser>
          <c:idx val="4"/>
          <c:order val="4"/>
          <c:tx>
            <c:strRef>
              <c:f>'Graphique 6'!$F$27</c:f>
              <c:strCache>
                <c:ptCount val="1"/>
                <c:pt idx="0">
                  <c:v>Nombre d'entrées
en 2023</c:v>
                </c:pt>
              </c:strCache>
            </c:strRef>
          </c:tx>
          <c:spPr>
            <a:solidFill>
              <a:schemeClr val="accent1"/>
            </a:solidFill>
            <a:ln>
              <a:noFill/>
            </a:ln>
            <a:effectLst/>
          </c:spPr>
          <c:invertIfNegative val="0"/>
          <c:cat>
            <c:strRef>
              <c:extLst>
                <c:ext xmlns:c15="http://schemas.microsoft.com/office/drawing/2012/chart" uri="{02D57815-91ED-43cb-92C2-25804820EDAC}">
                  <c15:fullRef>
                    <c15:sqref>'Graphique 6'!$A$28:$A$44</c15:sqref>
                  </c15:fullRef>
                </c:ext>
              </c:extLst>
              <c:f>('Graphique 6'!$A$28:$A$39,'Graphique 6'!$A$41:$A$44)</c:f>
              <c:strCache>
                <c:ptCount val="16"/>
                <c:pt idx="0">
                  <c:v>Musée du Louvre </c:v>
                </c:pt>
                <c:pt idx="1">
                  <c:v>Domaine de Versailles </c:v>
                </c:pt>
                <c:pt idx="2">
                  <c:v>Musée d'Orsay </c:v>
                </c:pt>
                <c:pt idx="3">
                  <c:v>Centre Pompidou</c:v>
                </c:pt>
                <c:pt idx="4">
                  <c:v>Universcience</c:v>
                </c:pt>
                <c:pt idx="5">
                  <c:v>Muséum national d'Histoire naturelle (musée et sites payants jardin des plantes)</c:v>
                </c:pt>
                <c:pt idx="6">
                  <c:v>Cité des sciences et de l'industrie </c:v>
                </c:pt>
                <c:pt idx="7">
                  <c:v>Arc de triomphe</c:v>
                </c:pt>
                <c:pt idx="8">
                  <c:v>Sainte Chapelle </c:v>
                </c:pt>
                <c:pt idx="9">
                  <c:v>Atelier des Lumières </c:v>
                </c:pt>
                <c:pt idx="10">
                  <c:v>Musée de l'Armée</c:v>
                </c:pt>
                <c:pt idx="11">
                  <c:v>Musée du quai Branly - Jacques Chirac </c:v>
                </c:pt>
                <c:pt idx="12">
                  <c:v>Fondation Louis Vuitton</c:v>
                </c:pt>
                <c:pt idx="13">
                  <c:v>Musée de l'Orangerie</c:v>
                </c:pt>
                <c:pt idx="14">
                  <c:v>Petit Palais, Musée des Beaux-Arts de la ville de Paris</c:v>
                </c:pt>
                <c:pt idx="15">
                  <c:v>Panthéon  - Paris</c:v>
                </c:pt>
              </c:strCache>
            </c:strRef>
          </c:cat>
          <c:val>
            <c:numRef>
              <c:extLst>
                <c:ext xmlns:c15="http://schemas.microsoft.com/office/drawing/2012/chart" uri="{02D57815-91ED-43cb-92C2-25804820EDAC}">
                  <c15:fullRef>
                    <c15:sqref>'Graphique 6'!$F$28:$F$44</c15:sqref>
                  </c15:fullRef>
                </c:ext>
              </c:extLst>
              <c:f>('Graphique 6'!$F$28:$F$39,'Graphique 6'!$F$41:$F$44)</c:f>
              <c:numCache>
                <c:formatCode>#,##0</c:formatCode>
                <c:ptCount val="16"/>
                <c:pt idx="0">
                  <c:v>8807670</c:v>
                </c:pt>
                <c:pt idx="1">
                  <c:v>8352135</c:v>
                </c:pt>
                <c:pt idx="2">
                  <c:v>3871500</c:v>
                </c:pt>
                <c:pt idx="3">
                  <c:v>2621700</c:v>
                </c:pt>
                <c:pt idx="4">
                  <c:v>2455665</c:v>
                </c:pt>
                <c:pt idx="5">
                  <c:v>2179273</c:v>
                </c:pt>
                <c:pt idx="6">
                  <c:v>2333716</c:v>
                </c:pt>
                <c:pt idx="7">
                  <c:v>1873390</c:v>
                </c:pt>
                <c:pt idx="8">
                  <c:v>1424310</c:v>
                </c:pt>
                <c:pt idx="9">
                  <c:v>1000000</c:v>
                </c:pt>
                <c:pt idx="10">
                  <c:v>1214915</c:v>
                </c:pt>
                <c:pt idx="11">
                  <c:v>1410000</c:v>
                </c:pt>
                <c:pt idx="12">
                  <c:v>1500000</c:v>
                </c:pt>
                <c:pt idx="13">
                  <c:v>1239540</c:v>
                </c:pt>
                <c:pt idx="14">
                  <c:v>1159510</c:v>
                </c:pt>
                <c:pt idx="15">
                  <c:v>1049715</c:v>
                </c:pt>
              </c:numCache>
            </c:numRef>
          </c:val>
          <c:extLst>
            <c:ext xmlns:c16="http://schemas.microsoft.com/office/drawing/2014/chart" uri="{C3380CC4-5D6E-409C-BE32-E72D297353CC}">
              <c16:uniqueId val="{00000000-B76F-4D6A-8DAE-8E328AF34830}"/>
            </c:ext>
          </c:extLst>
        </c:ser>
        <c:ser>
          <c:idx val="5"/>
          <c:order val="5"/>
          <c:tx>
            <c:strRef>
              <c:f>'Graphique 6'!$G$27</c:f>
              <c:strCache>
                <c:ptCount val="1"/>
                <c:pt idx="0">
                  <c:v>Nombre d'entrées
en 2024</c:v>
                </c:pt>
              </c:strCache>
            </c:strRef>
          </c:tx>
          <c:spPr>
            <a:solidFill>
              <a:schemeClr val="accent6"/>
            </a:solidFill>
            <a:ln>
              <a:noFill/>
            </a:ln>
            <a:effectLst/>
          </c:spPr>
          <c:invertIfNegative val="0"/>
          <c:cat>
            <c:strRef>
              <c:extLst>
                <c:ext xmlns:c15="http://schemas.microsoft.com/office/drawing/2012/chart" uri="{02D57815-91ED-43cb-92C2-25804820EDAC}">
                  <c15:fullRef>
                    <c15:sqref>'Graphique 6'!$A$28:$A$44</c15:sqref>
                  </c15:fullRef>
                </c:ext>
              </c:extLst>
              <c:f>('Graphique 6'!$A$28:$A$39,'Graphique 6'!$A$41:$A$44)</c:f>
              <c:strCache>
                <c:ptCount val="16"/>
                <c:pt idx="0">
                  <c:v>Musée du Louvre </c:v>
                </c:pt>
                <c:pt idx="1">
                  <c:v>Domaine de Versailles </c:v>
                </c:pt>
                <c:pt idx="2">
                  <c:v>Musée d'Orsay </c:v>
                </c:pt>
                <c:pt idx="3">
                  <c:v>Centre Pompidou</c:v>
                </c:pt>
                <c:pt idx="4">
                  <c:v>Universcience</c:v>
                </c:pt>
                <c:pt idx="5">
                  <c:v>Muséum national d'Histoire naturelle (musée et sites payants jardin des plantes)</c:v>
                </c:pt>
                <c:pt idx="6">
                  <c:v>Cité des sciences et de l'industrie </c:v>
                </c:pt>
                <c:pt idx="7">
                  <c:v>Arc de triomphe</c:v>
                </c:pt>
                <c:pt idx="8">
                  <c:v>Sainte Chapelle </c:v>
                </c:pt>
                <c:pt idx="9">
                  <c:v>Atelier des Lumières </c:v>
                </c:pt>
                <c:pt idx="10">
                  <c:v>Musée de l'Armée</c:v>
                </c:pt>
                <c:pt idx="11">
                  <c:v>Musée du quai Branly - Jacques Chirac </c:v>
                </c:pt>
                <c:pt idx="12">
                  <c:v>Fondation Louis Vuitton</c:v>
                </c:pt>
                <c:pt idx="13">
                  <c:v>Musée de l'Orangerie</c:v>
                </c:pt>
                <c:pt idx="14">
                  <c:v>Petit Palais, Musée des Beaux-Arts de la ville de Paris</c:v>
                </c:pt>
                <c:pt idx="15">
                  <c:v>Panthéon  - Paris</c:v>
                </c:pt>
              </c:strCache>
            </c:strRef>
          </c:cat>
          <c:val>
            <c:numRef>
              <c:extLst>
                <c:ext xmlns:c15="http://schemas.microsoft.com/office/drawing/2012/chart" uri="{02D57815-91ED-43cb-92C2-25804820EDAC}">
                  <c15:fullRef>
                    <c15:sqref>'Graphique 6'!$G$28:$G$44</c15:sqref>
                  </c15:fullRef>
                </c:ext>
              </c:extLst>
              <c:f>('Graphique 6'!$G$28:$G$39,'Graphique 6'!$G$41:$G$44)</c:f>
              <c:numCache>
                <c:formatCode>#,##0</c:formatCode>
                <c:ptCount val="16"/>
                <c:pt idx="0">
                  <c:v>8738384</c:v>
                </c:pt>
                <c:pt idx="1">
                  <c:v>8358074</c:v>
                </c:pt>
                <c:pt idx="2">
                  <c:v>3751684</c:v>
                </c:pt>
                <c:pt idx="3">
                  <c:v>3204369</c:v>
                </c:pt>
                <c:pt idx="4">
                  <c:v>1888533</c:v>
                </c:pt>
                <c:pt idx="5">
                  <c:v>2374441</c:v>
                </c:pt>
                <c:pt idx="6">
                  <c:v>1774802</c:v>
                </c:pt>
                <c:pt idx="7">
                  <c:v>1758087</c:v>
                </c:pt>
                <c:pt idx="8">
                  <c:v>1234676</c:v>
                </c:pt>
                <c:pt idx="9">
                  <c:v>800000</c:v>
                </c:pt>
                <c:pt idx="10">
                  <c:v>1306563</c:v>
                </c:pt>
                <c:pt idx="11">
                  <c:v>1271151</c:v>
                </c:pt>
                <c:pt idx="12">
                  <c:v>1200000</c:v>
                </c:pt>
                <c:pt idx="13">
                  <c:v>1198694</c:v>
                </c:pt>
                <c:pt idx="14">
                  <c:v>1459371</c:v>
                </c:pt>
                <c:pt idx="15">
                  <c:v>922426</c:v>
                </c:pt>
              </c:numCache>
            </c:numRef>
          </c:val>
          <c:extLst>
            <c:ext xmlns:c16="http://schemas.microsoft.com/office/drawing/2014/chart" uri="{C3380CC4-5D6E-409C-BE32-E72D297353CC}">
              <c16:uniqueId val="{00000000-D3E0-4C1F-B006-0C2EF1BB9588}"/>
            </c:ext>
          </c:extLst>
        </c:ser>
        <c:dLbls>
          <c:showLegendKey val="0"/>
          <c:showVal val="0"/>
          <c:showCatName val="0"/>
          <c:showSerName val="0"/>
          <c:showPercent val="0"/>
          <c:showBubbleSize val="0"/>
        </c:dLbls>
        <c:gapWidth val="219"/>
        <c:overlap val="-27"/>
        <c:axId val="507232872"/>
        <c:axId val="507235168"/>
        <c:extLst/>
      </c:barChart>
      <c:catAx>
        <c:axId val="507232872"/>
        <c:scaling>
          <c:orientation val="minMax"/>
        </c:scaling>
        <c:delete val="0"/>
        <c:axPos val="b"/>
        <c:numFmt formatCode="General" sourceLinked="1"/>
        <c:majorTickMark val="cross"/>
        <c:minorTickMark val="none"/>
        <c:tickLblPos val="nextTo"/>
        <c:spPr>
          <a:noFill/>
          <a:ln w="9525" cap="flat" cmpd="sng" algn="ctr">
            <a:solidFill>
              <a:schemeClr val="tx1"/>
            </a:solidFill>
            <a:round/>
          </a:ln>
          <a:effectLst/>
        </c:spPr>
        <c:txPr>
          <a:bodyPr rot="-1320000" spcFirstLastPara="1" vertOverflow="ellipsis" wrap="square" anchor="ctr" anchorCtr="1"/>
          <a:lstStyle/>
          <a:p>
            <a:pPr>
              <a:defRPr sz="800" b="1" i="0" u="none" strike="noStrike" kern="1200" baseline="0">
                <a:solidFill>
                  <a:schemeClr val="tx1">
                    <a:lumMod val="65000"/>
                    <a:lumOff val="35000"/>
                  </a:schemeClr>
                </a:solidFill>
                <a:latin typeface="+mn-lt"/>
                <a:ea typeface="+mn-ea"/>
                <a:cs typeface="+mn-cs"/>
              </a:defRPr>
            </a:pPr>
            <a:endParaRPr lang="fr-FR"/>
          </a:p>
        </c:txPr>
        <c:crossAx val="507235168"/>
        <c:crosses val="autoZero"/>
        <c:auto val="1"/>
        <c:lblAlgn val="ctr"/>
        <c:lblOffset val="100"/>
        <c:noMultiLvlLbl val="0"/>
      </c:catAx>
      <c:valAx>
        <c:axId val="507235168"/>
        <c:scaling>
          <c:orientation val="minMax"/>
          <c:max val="10000000"/>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fr-FR"/>
          </a:p>
        </c:txPr>
        <c:crossAx val="507232872"/>
        <c:crosses val="autoZero"/>
        <c:crossBetween val="between"/>
        <c:majorUnit val="1000000"/>
        <c:dispUnits>
          <c:builtInUnit val="millions"/>
          <c:dispUnitsLbl>
            <c:layout>
              <c:manualLayout>
                <c:xMode val="edge"/>
                <c:yMode val="edge"/>
                <c:x val="3.747949117341641E-2"/>
                <c:y val="4.7301245210727962E-2"/>
              </c:manualLayout>
            </c:layout>
            <c:spPr>
              <a:noFill/>
              <a:ln>
                <a:noFill/>
              </a:ln>
              <a:effectLst/>
            </c:spPr>
            <c:txPr>
              <a:bodyPr rot="0" spcFirstLastPara="1" vertOverflow="ellipsis" wrap="square" anchor="ctr" anchorCtr="1"/>
              <a:lstStyle/>
              <a:p>
                <a:pPr>
                  <a:defRPr sz="800" b="0" i="0" u="none" strike="noStrike" kern="1200" baseline="0">
                    <a:solidFill>
                      <a:schemeClr val="tx1">
                        <a:lumMod val="65000"/>
                        <a:lumOff val="35000"/>
                      </a:schemeClr>
                    </a:solidFill>
                    <a:latin typeface="+mn-lt"/>
                    <a:ea typeface="+mn-ea"/>
                    <a:cs typeface="+mn-cs"/>
                  </a:defRPr>
                </a:pPr>
                <a:endParaRPr lang="fr-FR"/>
              </a:p>
            </c:txPr>
          </c:dispUnitsLbl>
        </c:dispUnits>
      </c:valAx>
      <c:spPr>
        <a:noFill/>
        <a:ln>
          <a:noFill/>
        </a:ln>
        <a:effectLst/>
      </c:spPr>
    </c:plotArea>
    <c:legend>
      <c:legendPos val="b"/>
      <c:layout>
        <c:manualLayout>
          <c:xMode val="edge"/>
          <c:yMode val="edge"/>
          <c:x val="0.13061291264147035"/>
          <c:y val="8.2987066052710154E-2"/>
          <c:w val="0.80901227423247812"/>
          <c:h val="9.1378178892539866E-2"/>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800"/>
      </a:pPr>
      <a:endParaRPr lang="fr-FR"/>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1" i="0" u="none" strike="noStrike" kern="1200" spc="0" baseline="0">
                <a:solidFill>
                  <a:srgbClr val="0070C0"/>
                </a:solidFill>
                <a:latin typeface="+mn-lt"/>
                <a:ea typeface="+mn-ea"/>
                <a:cs typeface="+mn-cs"/>
              </a:defRPr>
            </a:pPr>
            <a:r>
              <a:rPr lang="en-US" sz="1050" b="1" i="0">
                <a:solidFill>
                  <a:srgbClr val="0070C0"/>
                </a:solidFill>
              </a:rPr>
              <a:t>Taux d'évolution </a:t>
            </a:r>
            <a:r>
              <a:rPr lang="en-US" sz="1050" b="1" i="0" u="none" strike="noStrike" kern="1200" spc="0" baseline="0">
                <a:solidFill>
                  <a:srgbClr val="0070C0"/>
                </a:solidFill>
              </a:rPr>
              <a:t>par rapport à 2019 </a:t>
            </a:r>
            <a:r>
              <a:rPr lang="en-US" sz="1050" b="1" i="0">
                <a:solidFill>
                  <a:srgbClr val="0070C0"/>
                </a:solidFill>
              </a:rPr>
              <a:t>du nombre d'entrées </a:t>
            </a:r>
            <a:r>
              <a:rPr lang="en-US" sz="1050" b="1" i="0" baseline="0">
                <a:solidFill>
                  <a:srgbClr val="0070C0"/>
                </a:solidFill>
              </a:rPr>
              <a:t>de 2020 à 2024 pour les sites culturels franciliens</a:t>
            </a:r>
          </a:p>
          <a:p>
            <a:pPr>
              <a:defRPr sz="1050" b="1">
                <a:solidFill>
                  <a:srgbClr val="0070C0"/>
                </a:solidFill>
              </a:defRPr>
            </a:pPr>
            <a:r>
              <a:rPr lang="en-US" sz="1050" b="1" i="0" baseline="0">
                <a:solidFill>
                  <a:srgbClr val="0070C0"/>
                </a:solidFill>
              </a:rPr>
              <a:t>de plus d'un million d'entrées en 2024 (ainsi que Panthéon et Atelier des Lumières)</a:t>
            </a:r>
            <a:endParaRPr lang="en-US" sz="1050" b="1" i="0">
              <a:solidFill>
                <a:srgbClr val="0070C0"/>
              </a:solidFill>
            </a:endParaRPr>
          </a:p>
        </c:rich>
      </c:tx>
      <c:overlay val="0"/>
      <c:spPr>
        <a:noFill/>
        <a:ln>
          <a:noFill/>
        </a:ln>
        <a:effectLst/>
      </c:spPr>
      <c:txPr>
        <a:bodyPr rot="0" spcFirstLastPara="1" vertOverflow="ellipsis" vert="horz" wrap="square" anchor="ctr" anchorCtr="1"/>
        <a:lstStyle/>
        <a:p>
          <a:pPr>
            <a:defRPr sz="1050" b="1" i="0" u="none" strike="noStrike" kern="1200" spc="0" baseline="0">
              <a:solidFill>
                <a:srgbClr val="0070C0"/>
              </a:solidFill>
              <a:latin typeface="+mn-lt"/>
              <a:ea typeface="+mn-ea"/>
              <a:cs typeface="+mn-cs"/>
            </a:defRPr>
          </a:pPr>
          <a:endParaRPr lang="fr-FR"/>
        </a:p>
      </c:txPr>
    </c:title>
    <c:autoTitleDeleted val="0"/>
    <c:plotArea>
      <c:layout/>
      <c:barChart>
        <c:barDir val="col"/>
        <c:grouping val="clustered"/>
        <c:varyColors val="0"/>
        <c:ser>
          <c:idx val="0"/>
          <c:order val="0"/>
          <c:tx>
            <c:strRef>
              <c:f>'Graphique 6'!$Q$28</c:f>
              <c:strCache>
                <c:ptCount val="1"/>
                <c:pt idx="0">
                  <c:v>Sainte Chapelle </c:v>
                </c:pt>
              </c:strCache>
            </c:strRef>
          </c:tx>
          <c:spPr>
            <a:solidFill>
              <a:schemeClr val="accent1"/>
            </a:solidFill>
            <a:ln>
              <a:noFill/>
            </a:ln>
            <a:effectLst/>
          </c:spPr>
          <c:invertIfNegative val="0"/>
          <c:dLbls>
            <c:dLbl>
              <c:idx val="4"/>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6DE-4E58-BBBB-592B90D9554C}"/>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'Graphique 6'!$R$27:$V$27</c:f>
              <c:strCache>
                <c:ptCount val="5"/>
                <c:pt idx="0">
                  <c:v>2020/2019</c:v>
                </c:pt>
                <c:pt idx="1">
                  <c:v>2021/2019</c:v>
                </c:pt>
                <c:pt idx="2">
                  <c:v>2022/2019</c:v>
                </c:pt>
                <c:pt idx="3">
                  <c:v>2023/2019</c:v>
                </c:pt>
                <c:pt idx="4">
                  <c:v>2024/2019</c:v>
                </c:pt>
              </c:strCache>
            </c:strRef>
          </c:cat>
          <c:val>
            <c:numRef>
              <c:f>'Graphique 6'!$R$28:$V$28</c:f>
              <c:numCache>
                <c:formatCode>0%</c:formatCode>
                <c:ptCount val="5"/>
                <c:pt idx="0">
                  <c:v>-0.8112283504287876</c:v>
                </c:pt>
                <c:pt idx="1">
                  <c:v>-0.73842903985202624</c:v>
                </c:pt>
                <c:pt idx="2">
                  <c:v>-0.15811893952132727</c:v>
                </c:pt>
                <c:pt idx="3">
                  <c:v>-2.0808811165293761E-3</c:v>
                </c:pt>
                <c:pt idx="4">
                  <c:v>-0.13494479009024163</c:v>
                </c:pt>
              </c:numCache>
            </c:numRef>
          </c:val>
          <c:extLst>
            <c:ext xmlns:c16="http://schemas.microsoft.com/office/drawing/2014/chart" uri="{C3380CC4-5D6E-409C-BE32-E72D297353CC}">
              <c16:uniqueId val="{00000000-CA99-4DED-BA7F-33B534EEC5BC}"/>
            </c:ext>
          </c:extLst>
        </c:ser>
        <c:ser>
          <c:idx val="1"/>
          <c:order val="1"/>
          <c:tx>
            <c:strRef>
              <c:f>'Graphique 6'!$Q$29</c:f>
              <c:strCache>
                <c:ptCount val="1"/>
                <c:pt idx="0">
                  <c:v>Musée de l'Orangerie</c:v>
                </c:pt>
              </c:strCache>
            </c:strRef>
          </c:tx>
          <c:spPr>
            <a:solidFill>
              <a:schemeClr val="accent2"/>
            </a:solidFill>
            <a:ln>
              <a:noFill/>
            </a:ln>
            <a:effectLst/>
          </c:spPr>
          <c:invertIfNegative val="0"/>
          <c:dLbls>
            <c:dLbl>
              <c:idx val="3"/>
              <c:layout>
                <c:manualLayout>
                  <c:x val="-5.2351450954471034E-3"/>
                  <c:y val="6.151953245155336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D6DE-4E58-BBBB-592B90D9554C}"/>
                </c:ext>
              </c:extLst>
            </c:dLbl>
            <c:dLbl>
              <c:idx val="4"/>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6DE-4E58-BBBB-592B90D9554C}"/>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'Graphique 6'!$R$27:$V$27</c:f>
              <c:strCache>
                <c:ptCount val="5"/>
                <c:pt idx="0">
                  <c:v>2020/2019</c:v>
                </c:pt>
                <c:pt idx="1">
                  <c:v>2021/2019</c:v>
                </c:pt>
                <c:pt idx="2">
                  <c:v>2022/2019</c:v>
                </c:pt>
                <c:pt idx="3">
                  <c:v>2023/2019</c:v>
                </c:pt>
                <c:pt idx="4">
                  <c:v>2024/2019</c:v>
                </c:pt>
              </c:strCache>
            </c:strRef>
          </c:cat>
          <c:val>
            <c:numRef>
              <c:f>'Graphique 6'!$R$29:$V$29</c:f>
              <c:numCache>
                <c:formatCode>0%</c:formatCode>
                <c:ptCount val="5"/>
                <c:pt idx="0">
                  <c:v>-0.77556132728111271</c:v>
                </c:pt>
                <c:pt idx="1">
                  <c:v>-0.63089545355244314</c:v>
                </c:pt>
                <c:pt idx="2">
                  <c:v>-1.5928344296914809E-2</c:v>
                </c:pt>
                <c:pt idx="3">
                  <c:v>0.20352452848508396</c:v>
                </c:pt>
                <c:pt idx="4">
                  <c:v>0.16386532999975723</c:v>
                </c:pt>
              </c:numCache>
            </c:numRef>
          </c:val>
          <c:extLst>
            <c:ext xmlns:c16="http://schemas.microsoft.com/office/drawing/2014/chart" uri="{C3380CC4-5D6E-409C-BE32-E72D297353CC}">
              <c16:uniqueId val="{00000001-CA99-4DED-BA7F-33B534EEC5BC}"/>
            </c:ext>
          </c:extLst>
        </c:ser>
        <c:ser>
          <c:idx val="2"/>
          <c:order val="2"/>
          <c:tx>
            <c:strRef>
              <c:f>'Graphique 6'!$Q$30</c:f>
              <c:strCache>
                <c:ptCount val="1"/>
                <c:pt idx="0">
                  <c:v>Fondation Louis Vuitton</c:v>
                </c:pt>
              </c:strCache>
            </c:strRef>
          </c:tx>
          <c:spPr>
            <a:solidFill>
              <a:schemeClr val="accent3"/>
            </a:solidFill>
            <a:ln>
              <a:no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D-D6DE-4E58-BBBB-592B90D9554C}"/>
                </c:ext>
              </c:extLst>
            </c:dLbl>
            <c:dLbl>
              <c:idx val="1"/>
              <c:delete val="1"/>
              <c:extLst>
                <c:ext xmlns:c15="http://schemas.microsoft.com/office/drawing/2012/chart" uri="{CE6537A1-D6FC-4f65-9D91-7224C49458BB}"/>
                <c:ext xmlns:c16="http://schemas.microsoft.com/office/drawing/2014/chart" uri="{C3380CC4-5D6E-409C-BE32-E72D297353CC}">
                  <c16:uniqueId val="{0000000C-D6DE-4E58-BBBB-592B90D9554C}"/>
                </c:ext>
              </c:extLst>
            </c:dLbl>
            <c:dLbl>
              <c:idx val="4"/>
              <c:layout>
                <c:manualLayout>
                  <c:x val="7.852717643170656E-3"/>
                  <c:y val="6.1519532451553369E-3"/>
                </c:manualLayout>
              </c:layout>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6DE-4E58-BBBB-592B90D9554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'Graphique 6'!$R$27:$V$27</c:f>
              <c:strCache>
                <c:ptCount val="5"/>
                <c:pt idx="0">
                  <c:v>2020/2019</c:v>
                </c:pt>
                <c:pt idx="1">
                  <c:v>2021/2019</c:v>
                </c:pt>
                <c:pt idx="2">
                  <c:v>2022/2019</c:v>
                </c:pt>
                <c:pt idx="3">
                  <c:v>2023/2019</c:v>
                </c:pt>
                <c:pt idx="4">
                  <c:v>2024/2019</c:v>
                </c:pt>
              </c:strCache>
            </c:strRef>
          </c:cat>
          <c:val>
            <c:numRef>
              <c:f>'Graphique 6'!$R$30:$V$30</c:f>
              <c:numCache>
                <c:formatCode>0%</c:formatCode>
                <c:ptCount val="5"/>
                <c:pt idx="0">
                  <c:v>-0.76205633802816908</c:v>
                </c:pt>
                <c:pt idx="1">
                  <c:v>-0.35117370892018784</c:v>
                </c:pt>
                <c:pt idx="2">
                  <c:v>0.31316901408450715</c:v>
                </c:pt>
                <c:pt idx="3">
                  <c:v>0.40845070422535201</c:v>
                </c:pt>
                <c:pt idx="4">
                  <c:v>0.12676056338028174</c:v>
                </c:pt>
              </c:numCache>
            </c:numRef>
          </c:val>
          <c:extLst>
            <c:ext xmlns:c16="http://schemas.microsoft.com/office/drawing/2014/chart" uri="{C3380CC4-5D6E-409C-BE32-E72D297353CC}">
              <c16:uniqueId val="{00000002-CA99-4DED-BA7F-33B534EEC5BC}"/>
            </c:ext>
          </c:extLst>
        </c:ser>
        <c:ser>
          <c:idx val="3"/>
          <c:order val="3"/>
          <c:tx>
            <c:strRef>
              <c:f>'Graphique 6'!$Q$31</c:f>
              <c:strCache>
                <c:ptCount val="1"/>
                <c:pt idx="0">
                  <c:v>Domaine de Versailles </c:v>
                </c:pt>
              </c:strCache>
            </c:strRef>
          </c:tx>
          <c:spPr>
            <a:solidFill>
              <a:schemeClr val="accent4"/>
            </a:solidFill>
            <a:ln>
              <a:noFill/>
            </a:ln>
            <a:effectLst/>
          </c:spPr>
          <c:invertIfNegative val="0"/>
          <c:cat>
            <c:strRef>
              <c:f>'Graphique 6'!$R$27:$V$27</c:f>
              <c:strCache>
                <c:ptCount val="5"/>
                <c:pt idx="0">
                  <c:v>2020/2019</c:v>
                </c:pt>
                <c:pt idx="1">
                  <c:v>2021/2019</c:v>
                </c:pt>
                <c:pt idx="2">
                  <c:v>2022/2019</c:v>
                </c:pt>
                <c:pt idx="3">
                  <c:v>2023/2019</c:v>
                </c:pt>
                <c:pt idx="4">
                  <c:v>2024/2019</c:v>
                </c:pt>
              </c:strCache>
            </c:strRef>
          </c:cat>
          <c:val>
            <c:numRef>
              <c:f>'Graphique 6'!$R$31:$V$31</c:f>
              <c:numCache>
                <c:formatCode>0%</c:formatCode>
                <c:ptCount val="5"/>
                <c:pt idx="0">
                  <c:v>-0.75186054758672971</c:v>
                </c:pt>
                <c:pt idx="1">
                  <c:v>-0.69043374053829321</c:v>
                </c:pt>
                <c:pt idx="2">
                  <c:v>-0.1558005307115693</c:v>
                </c:pt>
                <c:pt idx="3">
                  <c:v>2.1330569720092507E-2</c:v>
                </c:pt>
                <c:pt idx="4">
                  <c:v>2.205681304034135E-2</c:v>
                </c:pt>
              </c:numCache>
            </c:numRef>
          </c:val>
          <c:extLst>
            <c:ext xmlns:c16="http://schemas.microsoft.com/office/drawing/2014/chart" uri="{C3380CC4-5D6E-409C-BE32-E72D297353CC}">
              <c16:uniqueId val="{00000003-CA99-4DED-BA7F-33B534EEC5BC}"/>
            </c:ext>
          </c:extLst>
        </c:ser>
        <c:ser>
          <c:idx val="4"/>
          <c:order val="4"/>
          <c:tx>
            <c:strRef>
              <c:f>'Graphique 6'!$Q$32</c:f>
              <c:strCache>
                <c:ptCount val="1"/>
                <c:pt idx="0">
                  <c:v>Panthéon  - Paris</c:v>
                </c:pt>
              </c:strCache>
            </c:strRef>
          </c:tx>
          <c:spPr>
            <a:solidFill>
              <a:schemeClr val="accent5"/>
            </a:solidFill>
            <a:ln>
              <a:noFill/>
            </a:ln>
            <a:effectLst/>
          </c:spPr>
          <c:invertIfNegative val="0"/>
          <c:cat>
            <c:strRef>
              <c:f>'Graphique 6'!$R$27:$V$27</c:f>
              <c:strCache>
                <c:ptCount val="5"/>
                <c:pt idx="0">
                  <c:v>2020/2019</c:v>
                </c:pt>
                <c:pt idx="1">
                  <c:v>2021/2019</c:v>
                </c:pt>
                <c:pt idx="2">
                  <c:v>2022/2019</c:v>
                </c:pt>
                <c:pt idx="3">
                  <c:v>2023/2019</c:v>
                </c:pt>
                <c:pt idx="4">
                  <c:v>2024/2019</c:v>
                </c:pt>
              </c:strCache>
            </c:strRef>
          </c:cat>
          <c:val>
            <c:numRef>
              <c:f>'Graphique 6'!$R$32:$V$32</c:f>
              <c:numCache>
                <c:formatCode>0%</c:formatCode>
                <c:ptCount val="5"/>
                <c:pt idx="0">
                  <c:v>-0.74933319856925462</c:v>
                </c:pt>
                <c:pt idx="1">
                  <c:v>-0.58675156803620654</c:v>
                </c:pt>
                <c:pt idx="2">
                  <c:v>5.9273733919557037E-2</c:v>
                </c:pt>
                <c:pt idx="3">
                  <c:v>0.1788656233680912</c:v>
                </c:pt>
                <c:pt idx="4">
                  <c:v>3.591574999017344E-2</c:v>
                </c:pt>
              </c:numCache>
            </c:numRef>
          </c:val>
          <c:extLst>
            <c:ext xmlns:c16="http://schemas.microsoft.com/office/drawing/2014/chart" uri="{C3380CC4-5D6E-409C-BE32-E72D297353CC}">
              <c16:uniqueId val="{00000004-CA99-4DED-BA7F-33B534EEC5BC}"/>
            </c:ext>
          </c:extLst>
        </c:ser>
        <c:ser>
          <c:idx val="5"/>
          <c:order val="5"/>
          <c:tx>
            <c:strRef>
              <c:f>'Graphique 6'!$Q$33</c:f>
              <c:strCache>
                <c:ptCount val="1"/>
                <c:pt idx="0">
                  <c:v>Musée d'Orsay </c:v>
                </c:pt>
              </c:strCache>
            </c:strRef>
          </c:tx>
          <c:spPr>
            <a:solidFill>
              <a:schemeClr val="accent6"/>
            </a:solidFill>
            <a:ln>
              <a:noFill/>
            </a:ln>
            <a:effectLst/>
          </c:spPr>
          <c:invertIfNegative val="0"/>
          <c:cat>
            <c:strRef>
              <c:f>'Graphique 6'!$R$27:$V$27</c:f>
              <c:strCache>
                <c:ptCount val="5"/>
                <c:pt idx="0">
                  <c:v>2020/2019</c:v>
                </c:pt>
                <c:pt idx="1">
                  <c:v>2021/2019</c:v>
                </c:pt>
                <c:pt idx="2">
                  <c:v>2022/2019</c:v>
                </c:pt>
                <c:pt idx="3">
                  <c:v>2023/2019</c:v>
                </c:pt>
                <c:pt idx="4">
                  <c:v>2024/2019</c:v>
                </c:pt>
              </c:strCache>
            </c:strRef>
          </c:cat>
          <c:val>
            <c:numRef>
              <c:f>'Graphique 6'!$R$33:$V$33</c:f>
              <c:numCache>
                <c:formatCode>0%</c:formatCode>
                <c:ptCount val="5"/>
                <c:pt idx="0">
                  <c:v>-0.74302876946227903</c:v>
                </c:pt>
                <c:pt idx="1">
                  <c:v>-0.71399914832204381</c:v>
                </c:pt>
                <c:pt idx="2">
                  <c:v>-0.10348982573464072</c:v>
                </c:pt>
                <c:pt idx="3">
                  <c:v>6.0215822314236389E-2</c:v>
                </c:pt>
                <c:pt idx="4">
                  <c:v>2.7404039034783167E-2</c:v>
                </c:pt>
              </c:numCache>
            </c:numRef>
          </c:val>
          <c:extLst>
            <c:ext xmlns:c16="http://schemas.microsoft.com/office/drawing/2014/chart" uri="{C3380CC4-5D6E-409C-BE32-E72D297353CC}">
              <c16:uniqueId val="{00000005-CA99-4DED-BA7F-33B534EEC5BC}"/>
            </c:ext>
          </c:extLst>
        </c:ser>
        <c:ser>
          <c:idx val="6"/>
          <c:order val="6"/>
          <c:tx>
            <c:strRef>
              <c:f>'Graphique 6'!$Q$34</c:f>
              <c:strCache>
                <c:ptCount val="1"/>
                <c:pt idx="0">
                  <c:v>Arc de triomphe</c:v>
                </c:pt>
              </c:strCache>
            </c:strRef>
          </c:tx>
          <c:spPr>
            <a:solidFill>
              <a:schemeClr val="accent1">
                <a:lumMod val="60000"/>
              </a:schemeClr>
            </a:solidFill>
            <a:ln>
              <a:noFill/>
            </a:ln>
            <a:effectLst/>
          </c:spPr>
          <c:invertIfNegative val="0"/>
          <c:cat>
            <c:strRef>
              <c:f>'Graphique 6'!$R$27:$V$27</c:f>
              <c:strCache>
                <c:ptCount val="5"/>
                <c:pt idx="0">
                  <c:v>2020/2019</c:v>
                </c:pt>
                <c:pt idx="1">
                  <c:v>2021/2019</c:v>
                </c:pt>
                <c:pt idx="2">
                  <c:v>2022/2019</c:v>
                </c:pt>
                <c:pt idx="3">
                  <c:v>2023/2019</c:v>
                </c:pt>
                <c:pt idx="4">
                  <c:v>2024/2019</c:v>
                </c:pt>
              </c:strCache>
            </c:strRef>
          </c:cat>
          <c:val>
            <c:numRef>
              <c:f>'Graphique 6'!$R$34:$V$34</c:f>
              <c:numCache>
                <c:formatCode>0%</c:formatCode>
                <c:ptCount val="5"/>
                <c:pt idx="0">
                  <c:v>-0.73628490116144918</c:v>
                </c:pt>
                <c:pt idx="1">
                  <c:v>-0.68602415198830857</c:v>
                </c:pt>
                <c:pt idx="2">
                  <c:v>7.5431120683024488E-2</c:v>
                </c:pt>
                <c:pt idx="3">
                  <c:v>0.15276671025305744</c:v>
                </c:pt>
                <c:pt idx="4">
                  <c:v>8.1816475655718701E-2</c:v>
                </c:pt>
              </c:numCache>
            </c:numRef>
          </c:val>
          <c:extLst>
            <c:ext xmlns:c16="http://schemas.microsoft.com/office/drawing/2014/chart" uri="{C3380CC4-5D6E-409C-BE32-E72D297353CC}">
              <c16:uniqueId val="{00000006-CA99-4DED-BA7F-33B534EEC5BC}"/>
            </c:ext>
          </c:extLst>
        </c:ser>
        <c:ser>
          <c:idx val="7"/>
          <c:order val="7"/>
          <c:tx>
            <c:strRef>
              <c:f>'Graphique 6'!$Q$35</c:f>
              <c:strCache>
                <c:ptCount val="1"/>
                <c:pt idx="0">
                  <c:v>Universcience</c:v>
                </c:pt>
              </c:strCache>
            </c:strRef>
          </c:tx>
          <c:spPr>
            <a:solidFill>
              <a:schemeClr val="accent2">
                <a:lumMod val="60000"/>
              </a:schemeClr>
            </a:solidFill>
            <a:ln>
              <a:noFill/>
            </a:ln>
            <a:effectLst/>
          </c:spPr>
          <c:invertIfNegative val="0"/>
          <c:dLbls>
            <c:dLbl>
              <c:idx val="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D6DE-4E58-BBBB-592B90D9554C}"/>
                </c:ext>
              </c:extLst>
            </c:dLbl>
            <c:dLbl>
              <c:idx val="4"/>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6DE-4E58-BBBB-592B90D9554C}"/>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'Graphique 6'!$R$27:$V$27</c:f>
              <c:strCache>
                <c:ptCount val="5"/>
                <c:pt idx="0">
                  <c:v>2020/2019</c:v>
                </c:pt>
                <c:pt idx="1">
                  <c:v>2021/2019</c:v>
                </c:pt>
                <c:pt idx="2">
                  <c:v>2022/2019</c:v>
                </c:pt>
                <c:pt idx="3">
                  <c:v>2023/2019</c:v>
                </c:pt>
                <c:pt idx="4">
                  <c:v>2024/2019</c:v>
                </c:pt>
              </c:strCache>
            </c:strRef>
          </c:cat>
          <c:val>
            <c:numRef>
              <c:f>'Graphique 6'!$R$35:$V$35</c:f>
              <c:numCache>
                <c:formatCode>0%</c:formatCode>
                <c:ptCount val="5"/>
                <c:pt idx="0">
                  <c:v>-0.72847284163455228</c:v>
                </c:pt>
                <c:pt idx="1">
                  <c:v>-0.64551600637550055</c:v>
                </c:pt>
                <c:pt idx="2">
                  <c:v>-0.28087298475803402</c:v>
                </c:pt>
                <c:pt idx="3">
                  <c:v>-0.15917864926358172</c:v>
                </c:pt>
                <c:pt idx="4">
                  <c:v>-0.35336502822237559</c:v>
                </c:pt>
              </c:numCache>
            </c:numRef>
          </c:val>
          <c:extLst>
            <c:ext xmlns:c16="http://schemas.microsoft.com/office/drawing/2014/chart" uri="{C3380CC4-5D6E-409C-BE32-E72D297353CC}">
              <c16:uniqueId val="{00000007-CA99-4DED-BA7F-33B534EEC5BC}"/>
            </c:ext>
          </c:extLst>
        </c:ser>
        <c:ser>
          <c:idx val="8"/>
          <c:order val="8"/>
          <c:tx>
            <c:strRef>
              <c:f>'Graphique 6'!$Q$36</c:f>
              <c:strCache>
                <c:ptCount val="1"/>
                <c:pt idx="0">
                  <c:v>Cité des sciences et de l'industrie </c:v>
                </c:pt>
              </c:strCache>
            </c:strRef>
          </c:tx>
          <c:spPr>
            <a:solidFill>
              <a:schemeClr val="accent3">
                <a:lumMod val="60000"/>
              </a:schemeClr>
            </a:solidFill>
            <a:ln>
              <a:no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3-D6DE-4E58-BBBB-592B90D9554C}"/>
                </c:ext>
              </c:extLst>
            </c:dLbl>
            <c:dLbl>
              <c:idx val="1"/>
              <c:delete val="1"/>
              <c:extLst>
                <c:ext xmlns:c15="http://schemas.microsoft.com/office/drawing/2012/chart" uri="{CE6537A1-D6FC-4f65-9D91-7224C49458BB}"/>
                <c:ext xmlns:c16="http://schemas.microsoft.com/office/drawing/2014/chart" uri="{C3380CC4-5D6E-409C-BE32-E72D297353CC}">
                  <c16:uniqueId val="{00000004-D6DE-4E58-BBBB-592B90D9554C}"/>
                </c:ext>
              </c:extLst>
            </c:dLbl>
            <c:dLbl>
              <c:idx val="2"/>
              <c:delete val="1"/>
              <c:extLst>
                <c:ext xmlns:c15="http://schemas.microsoft.com/office/drawing/2012/chart" uri="{CE6537A1-D6FC-4f65-9D91-7224C49458BB}"/>
                <c:ext xmlns:c16="http://schemas.microsoft.com/office/drawing/2014/chart" uri="{C3380CC4-5D6E-409C-BE32-E72D297353CC}">
                  <c16:uniqueId val="{00000005-D6DE-4E58-BBBB-592B90D9554C}"/>
                </c:ext>
              </c:extLst>
            </c:dLbl>
            <c:dLbl>
              <c:idx val="3"/>
              <c:delete val="1"/>
              <c:extLst>
                <c:ext xmlns:c15="http://schemas.microsoft.com/office/drawing/2012/chart" uri="{CE6537A1-D6FC-4f65-9D91-7224C49458BB}"/>
                <c:ext xmlns:c16="http://schemas.microsoft.com/office/drawing/2014/chart" uri="{C3380CC4-5D6E-409C-BE32-E72D297353CC}">
                  <c16:uniqueId val="{00000006-D6DE-4E58-BBBB-592B90D9554C}"/>
                </c:ext>
              </c:extLst>
            </c:dLbl>
            <c:dLbl>
              <c:idx val="4"/>
              <c:layout>
                <c:manualLayout>
                  <c:x val="1.0470290190894207E-2"/>
                  <c:y val="0"/>
                </c:manualLayout>
              </c:layout>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6DE-4E58-BBBB-592B90D9554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'Graphique 6'!$R$27:$V$27</c:f>
              <c:strCache>
                <c:ptCount val="5"/>
                <c:pt idx="0">
                  <c:v>2020/2019</c:v>
                </c:pt>
                <c:pt idx="1">
                  <c:v>2021/2019</c:v>
                </c:pt>
                <c:pt idx="2">
                  <c:v>2022/2019</c:v>
                </c:pt>
                <c:pt idx="3">
                  <c:v>2023/2019</c:v>
                </c:pt>
                <c:pt idx="4">
                  <c:v>2024/2019</c:v>
                </c:pt>
              </c:strCache>
            </c:strRef>
          </c:cat>
          <c:val>
            <c:numRef>
              <c:f>'Graphique 6'!$R$36:$V$36</c:f>
              <c:numCache>
                <c:formatCode>0%</c:formatCode>
                <c:ptCount val="5"/>
                <c:pt idx="0">
                  <c:v>-0.73008426613004651</c:v>
                </c:pt>
                <c:pt idx="1">
                  <c:v>-0.58755837840103964</c:v>
                </c:pt>
                <c:pt idx="2">
                  <c:v>-0.16461409466314514</c:v>
                </c:pt>
                <c:pt idx="3">
                  <c:v>-2.1625791305076913E-2</c:v>
                </c:pt>
                <c:pt idx="4">
                  <c:v>-0.25594181025447538</c:v>
                </c:pt>
              </c:numCache>
            </c:numRef>
          </c:val>
          <c:extLst>
            <c:ext xmlns:c16="http://schemas.microsoft.com/office/drawing/2014/chart" uri="{C3380CC4-5D6E-409C-BE32-E72D297353CC}">
              <c16:uniqueId val="{00000008-CA99-4DED-BA7F-33B534EEC5BC}"/>
            </c:ext>
          </c:extLst>
        </c:ser>
        <c:ser>
          <c:idx val="9"/>
          <c:order val="9"/>
          <c:tx>
            <c:strRef>
              <c:f>'Graphique 6'!$Q$37</c:f>
              <c:strCache>
                <c:ptCount val="1"/>
                <c:pt idx="0">
                  <c:v>Musée du Louvre </c:v>
                </c:pt>
              </c:strCache>
            </c:strRef>
          </c:tx>
          <c:spPr>
            <a:solidFill>
              <a:schemeClr val="accent4">
                <a:lumMod val="60000"/>
              </a:schemeClr>
            </a:solidFill>
            <a:ln>
              <a:noFill/>
            </a:ln>
            <a:effectLst/>
          </c:spPr>
          <c:invertIfNegative val="0"/>
          <c:cat>
            <c:strRef>
              <c:f>'Graphique 6'!$R$27:$V$27</c:f>
              <c:strCache>
                <c:ptCount val="5"/>
                <c:pt idx="0">
                  <c:v>2020/2019</c:v>
                </c:pt>
                <c:pt idx="1">
                  <c:v>2021/2019</c:v>
                </c:pt>
                <c:pt idx="2">
                  <c:v>2022/2019</c:v>
                </c:pt>
                <c:pt idx="3">
                  <c:v>2023/2019</c:v>
                </c:pt>
                <c:pt idx="4">
                  <c:v>2024/2019</c:v>
                </c:pt>
              </c:strCache>
            </c:strRef>
          </c:cat>
          <c:val>
            <c:numRef>
              <c:f>'Graphique 6'!$R$37:$V$37</c:f>
              <c:numCache>
                <c:formatCode>0%</c:formatCode>
                <c:ptCount val="5"/>
                <c:pt idx="0">
                  <c:v>-0.71885044461398007</c:v>
                </c:pt>
                <c:pt idx="1">
                  <c:v>-0.70556674212389159</c:v>
                </c:pt>
                <c:pt idx="2">
                  <c:v>-0.1947791729721392</c:v>
                </c:pt>
                <c:pt idx="3">
                  <c:v>-8.2040972022462078E-2</c:v>
                </c:pt>
                <c:pt idx="4">
                  <c:v>-8.9262145069641585E-2</c:v>
                </c:pt>
              </c:numCache>
            </c:numRef>
          </c:val>
          <c:extLst>
            <c:ext xmlns:c16="http://schemas.microsoft.com/office/drawing/2014/chart" uri="{C3380CC4-5D6E-409C-BE32-E72D297353CC}">
              <c16:uniqueId val="{00000009-CA99-4DED-BA7F-33B534EEC5BC}"/>
            </c:ext>
          </c:extLst>
        </c:ser>
        <c:ser>
          <c:idx val="10"/>
          <c:order val="10"/>
          <c:tx>
            <c:strRef>
              <c:f>'Graphique 6'!$Q$38</c:f>
              <c:strCache>
                <c:ptCount val="1"/>
                <c:pt idx="0">
                  <c:v>Centre Pompidou</c:v>
                </c:pt>
              </c:strCache>
            </c:strRef>
          </c:tx>
          <c:spPr>
            <a:solidFill>
              <a:schemeClr val="accent5">
                <a:lumMod val="60000"/>
              </a:schemeClr>
            </a:solidFill>
            <a:ln>
              <a:noFill/>
            </a:ln>
            <a:effectLst/>
          </c:spPr>
          <c:invertIfNegative val="0"/>
          <c:cat>
            <c:strRef>
              <c:f>'Graphique 6'!$R$27:$V$27</c:f>
              <c:strCache>
                <c:ptCount val="5"/>
                <c:pt idx="0">
                  <c:v>2020/2019</c:v>
                </c:pt>
                <c:pt idx="1">
                  <c:v>2021/2019</c:v>
                </c:pt>
                <c:pt idx="2">
                  <c:v>2022/2019</c:v>
                </c:pt>
                <c:pt idx="3">
                  <c:v>2023/2019</c:v>
                </c:pt>
                <c:pt idx="4">
                  <c:v>2024/2019</c:v>
                </c:pt>
              </c:strCache>
            </c:strRef>
          </c:cat>
          <c:val>
            <c:numRef>
              <c:f>'Graphique 6'!$R$38:$V$38</c:f>
              <c:numCache>
                <c:formatCode>0%</c:formatCode>
                <c:ptCount val="5"/>
                <c:pt idx="0">
                  <c:v>-0.72109423458272603</c:v>
                </c:pt>
                <c:pt idx="1">
                  <c:v>-0.54136073503035642</c:v>
                </c:pt>
                <c:pt idx="2">
                  <c:v>-8.0445124801774681E-2</c:v>
                </c:pt>
                <c:pt idx="3">
                  <c:v>-0.19894035364322182</c:v>
                </c:pt>
                <c:pt idx="4">
                  <c:v>-2.0906015968027325E-2</c:v>
                </c:pt>
              </c:numCache>
            </c:numRef>
          </c:val>
          <c:extLst>
            <c:ext xmlns:c16="http://schemas.microsoft.com/office/drawing/2014/chart" uri="{C3380CC4-5D6E-409C-BE32-E72D297353CC}">
              <c16:uniqueId val="{0000000A-CA99-4DED-BA7F-33B534EEC5BC}"/>
            </c:ext>
          </c:extLst>
        </c:ser>
        <c:ser>
          <c:idx val="11"/>
          <c:order val="11"/>
          <c:tx>
            <c:strRef>
              <c:f>'Graphique 6'!$Q$39</c:f>
              <c:strCache>
                <c:ptCount val="1"/>
                <c:pt idx="0">
                  <c:v>Musée de l'Armée</c:v>
                </c:pt>
              </c:strCache>
            </c:strRef>
          </c:tx>
          <c:spPr>
            <a:solidFill>
              <a:schemeClr val="accent6">
                <a:lumMod val="60000"/>
              </a:schemeClr>
            </a:solidFill>
            <a:ln>
              <a:noFill/>
            </a:ln>
            <a:effectLst/>
          </c:spPr>
          <c:invertIfNegative val="0"/>
          <c:cat>
            <c:strRef>
              <c:f>'Graphique 6'!$R$27:$V$27</c:f>
              <c:strCache>
                <c:ptCount val="5"/>
                <c:pt idx="0">
                  <c:v>2020/2019</c:v>
                </c:pt>
                <c:pt idx="1">
                  <c:v>2021/2019</c:v>
                </c:pt>
                <c:pt idx="2">
                  <c:v>2022/2019</c:v>
                </c:pt>
                <c:pt idx="3">
                  <c:v>2023/2019</c:v>
                </c:pt>
                <c:pt idx="4">
                  <c:v>2024/2019</c:v>
                </c:pt>
              </c:strCache>
            </c:strRef>
          </c:cat>
          <c:val>
            <c:numRef>
              <c:f>'Graphique 6'!$R$39:$V$39</c:f>
              <c:numCache>
                <c:formatCode>0%</c:formatCode>
                <c:ptCount val="5"/>
                <c:pt idx="0">
                  <c:v>-0.71965721861497789</c:v>
                </c:pt>
                <c:pt idx="1">
                  <c:v>-0.63367435768422897</c:v>
                </c:pt>
                <c:pt idx="2">
                  <c:v>-0.14458793556476668</c:v>
                </c:pt>
                <c:pt idx="3">
                  <c:v>-2.9705856514203988E-2</c:v>
                </c:pt>
                <c:pt idx="4">
                  <c:v>4.3488990583894438E-2</c:v>
                </c:pt>
              </c:numCache>
            </c:numRef>
          </c:val>
          <c:extLst>
            <c:ext xmlns:c16="http://schemas.microsoft.com/office/drawing/2014/chart" uri="{C3380CC4-5D6E-409C-BE32-E72D297353CC}">
              <c16:uniqueId val="{0000000B-CA99-4DED-BA7F-33B534EEC5BC}"/>
            </c:ext>
          </c:extLst>
        </c:ser>
        <c:ser>
          <c:idx val="12"/>
          <c:order val="12"/>
          <c:tx>
            <c:strRef>
              <c:f>'Graphique 6'!$Q$40</c:f>
              <c:strCache>
                <c:ptCount val="1"/>
                <c:pt idx="0">
                  <c:v>Atelier des Lumières </c:v>
                </c:pt>
              </c:strCache>
            </c:strRef>
          </c:tx>
          <c:spPr>
            <a:solidFill>
              <a:schemeClr val="accent1">
                <a:lumMod val="80000"/>
                <a:lumOff val="20000"/>
              </a:schemeClr>
            </a:solidFill>
            <a:ln>
              <a:noFill/>
            </a:ln>
            <a:effectLst/>
          </c:spPr>
          <c:invertIfNegative val="0"/>
          <c:dLbls>
            <c:dLbl>
              <c:idx val="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D6DE-4E58-BBBB-592B90D9554C}"/>
                </c:ext>
              </c:extLst>
            </c:dLbl>
            <c:dLbl>
              <c:idx val="3"/>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D6DE-4E58-BBBB-592B90D9554C}"/>
                </c:ext>
              </c:extLst>
            </c:dLbl>
            <c:dLbl>
              <c:idx val="4"/>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6DE-4E58-BBBB-592B90D9554C}"/>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'Graphique 6'!$R$27:$V$27</c:f>
              <c:strCache>
                <c:ptCount val="5"/>
                <c:pt idx="0">
                  <c:v>2020/2019</c:v>
                </c:pt>
                <c:pt idx="1">
                  <c:v>2021/2019</c:v>
                </c:pt>
                <c:pt idx="2">
                  <c:v>2022/2019</c:v>
                </c:pt>
                <c:pt idx="3">
                  <c:v>2023/2019</c:v>
                </c:pt>
                <c:pt idx="4">
                  <c:v>2024/2019</c:v>
                </c:pt>
              </c:strCache>
            </c:strRef>
          </c:cat>
          <c:val>
            <c:numRef>
              <c:f>'Graphique 6'!$R$40:$V$40</c:f>
              <c:numCache>
                <c:formatCode>0%</c:formatCode>
                <c:ptCount val="5"/>
                <c:pt idx="0">
                  <c:v>-0.70712700476187051</c:v>
                </c:pt>
                <c:pt idx="1">
                  <c:v>-0.49420362411196062</c:v>
                </c:pt>
                <c:pt idx="2">
                  <c:v>-0.28176914623898408</c:v>
                </c:pt>
                <c:pt idx="3">
                  <c:v>-0.28176914623898408</c:v>
                </c:pt>
                <c:pt idx="4">
                  <c:v>-0.42541531699118729</c:v>
                </c:pt>
              </c:numCache>
            </c:numRef>
          </c:val>
          <c:extLst>
            <c:ext xmlns:c16="http://schemas.microsoft.com/office/drawing/2014/chart" uri="{C3380CC4-5D6E-409C-BE32-E72D297353CC}">
              <c16:uniqueId val="{0000000C-CA99-4DED-BA7F-33B534EEC5BC}"/>
            </c:ext>
          </c:extLst>
        </c:ser>
        <c:ser>
          <c:idx val="13"/>
          <c:order val="13"/>
          <c:tx>
            <c:strRef>
              <c:f>'Graphique 6'!$Q$41</c:f>
              <c:strCache>
                <c:ptCount val="1"/>
                <c:pt idx="0">
                  <c:v>Muséum national d'Histoire naturelle</c:v>
                </c:pt>
              </c:strCache>
            </c:strRef>
          </c:tx>
          <c:spPr>
            <a:solidFill>
              <a:schemeClr val="accent2">
                <a:lumMod val="80000"/>
                <a:lumOff val="20000"/>
              </a:schemeClr>
            </a:solidFill>
            <a:ln>
              <a:noFill/>
            </a:ln>
            <a:effectLst/>
          </c:spPr>
          <c:invertIfNegative val="0"/>
          <c:cat>
            <c:strRef>
              <c:f>'Graphique 6'!$R$27:$V$27</c:f>
              <c:strCache>
                <c:ptCount val="5"/>
                <c:pt idx="0">
                  <c:v>2020/2019</c:v>
                </c:pt>
                <c:pt idx="1">
                  <c:v>2021/2019</c:v>
                </c:pt>
                <c:pt idx="2">
                  <c:v>2022/2019</c:v>
                </c:pt>
                <c:pt idx="3">
                  <c:v>2023/2019</c:v>
                </c:pt>
                <c:pt idx="4">
                  <c:v>2024/2019</c:v>
                </c:pt>
              </c:strCache>
            </c:strRef>
          </c:cat>
          <c:val>
            <c:numRef>
              <c:f>'Graphique 6'!$R$41:$V$41</c:f>
              <c:numCache>
                <c:formatCode>0%</c:formatCode>
                <c:ptCount val="5"/>
                <c:pt idx="0">
                  <c:v>-0.63370787453078203</c:v>
                </c:pt>
                <c:pt idx="1">
                  <c:v>-0.49005736854603854</c:v>
                </c:pt>
                <c:pt idx="2">
                  <c:v>-0.26511559116266081</c:v>
                </c:pt>
                <c:pt idx="3">
                  <c:v>-9.2071725264241122E-2</c:v>
                </c:pt>
                <c:pt idx="4">
                  <c:v>-1.0760872735150584E-2</c:v>
                </c:pt>
              </c:numCache>
            </c:numRef>
          </c:val>
          <c:extLst>
            <c:ext xmlns:c16="http://schemas.microsoft.com/office/drawing/2014/chart" uri="{C3380CC4-5D6E-409C-BE32-E72D297353CC}">
              <c16:uniqueId val="{0000000D-CA99-4DED-BA7F-33B534EEC5BC}"/>
            </c:ext>
          </c:extLst>
        </c:ser>
        <c:ser>
          <c:idx val="14"/>
          <c:order val="14"/>
          <c:tx>
            <c:strRef>
              <c:f>'Graphique 6'!$Q$42</c:f>
              <c:strCache>
                <c:ptCount val="1"/>
                <c:pt idx="0">
                  <c:v>Petit Palais, Musée des Beaux-Arts de la ville de Paris</c:v>
                </c:pt>
              </c:strCache>
            </c:strRef>
          </c:tx>
          <c:spPr>
            <a:solidFill>
              <a:schemeClr val="accent3">
                <a:lumMod val="80000"/>
                <a:lumOff val="20000"/>
              </a:schemeClr>
            </a:solidFill>
            <a:ln>
              <a:noFill/>
            </a:ln>
            <a:effectLst/>
          </c:spPr>
          <c:invertIfNegative val="0"/>
          <c:dLbls>
            <c:dLbl>
              <c:idx val="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D6DE-4E58-BBBB-592B90D9554C}"/>
                </c:ext>
              </c:extLst>
            </c:dLbl>
            <c:dLbl>
              <c:idx val="4"/>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6DE-4E58-BBBB-592B90D9554C}"/>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'Graphique 6'!$R$27:$V$27</c:f>
              <c:strCache>
                <c:ptCount val="5"/>
                <c:pt idx="0">
                  <c:v>2020/2019</c:v>
                </c:pt>
                <c:pt idx="1">
                  <c:v>2021/2019</c:v>
                </c:pt>
                <c:pt idx="2">
                  <c:v>2022/2019</c:v>
                </c:pt>
                <c:pt idx="3">
                  <c:v>2023/2019</c:v>
                </c:pt>
                <c:pt idx="4">
                  <c:v>2024/2019</c:v>
                </c:pt>
              </c:strCache>
            </c:strRef>
          </c:cat>
          <c:val>
            <c:numRef>
              <c:f>'Graphique 6'!$R$42:$V$42</c:f>
              <c:numCache>
                <c:formatCode>0%</c:formatCode>
                <c:ptCount val="5"/>
                <c:pt idx="0">
                  <c:v>-0.63112313083374549</c:v>
                </c:pt>
                <c:pt idx="1">
                  <c:v>-0.45533468730598026</c:v>
                </c:pt>
                <c:pt idx="2">
                  <c:v>0.12551431668227586</c:v>
                </c:pt>
                <c:pt idx="3">
                  <c:v>0.22016437087625884</c:v>
                </c:pt>
                <c:pt idx="4">
                  <c:v>0.53571120394826832</c:v>
                </c:pt>
              </c:numCache>
            </c:numRef>
          </c:val>
          <c:extLst>
            <c:ext xmlns:c16="http://schemas.microsoft.com/office/drawing/2014/chart" uri="{C3380CC4-5D6E-409C-BE32-E72D297353CC}">
              <c16:uniqueId val="{0000000E-CA99-4DED-BA7F-33B534EEC5BC}"/>
            </c:ext>
          </c:extLst>
        </c:ser>
        <c:ser>
          <c:idx val="15"/>
          <c:order val="15"/>
          <c:tx>
            <c:strRef>
              <c:f>'Graphique 6'!$Q$43</c:f>
              <c:strCache>
                <c:ptCount val="1"/>
                <c:pt idx="0">
                  <c:v>Musée du quai Branly - Jacques Chirac </c:v>
                </c:pt>
              </c:strCache>
            </c:strRef>
          </c:tx>
          <c:spPr>
            <a:solidFill>
              <a:schemeClr val="accent4">
                <a:lumMod val="80000"/>
                <a:lumOff val="20000"/>
              </a:schemeClr>
            </a:solidFill>
            <a:ln>
              <a:noFill/>
            </a:ln>
            <a:effectLst/>
          </c:spPr>
          <c:invertIfNegative val="0"/>
          <c:dLbls>
            <c:dLbl>
              <c:idx val="4"/>
              <c:layout>
                <c:manualLayout>
                  <c:x val="1.0470290190894111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6DE-4E58-BBBB-592B90D9554C}"/>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'Graphique 6'!$R$27:$V$27</c:f>
              <c:strCache>
                <c:ptCount val="5"/>
                <c:pt idx="0">
                  <c:v>2020/2019</c:v>
                </c:pt>
                <c:pt idx="1">
                  <c:v>2021/2019</c:v>
                </c:pt>
                <c:pt idx="2">
                  <c:v>2022/2019</c:v>
                </c:pt>
                <c:pt idx="3">
                  <c:v>2023/2019</c:v>
                </c:pt>
                <c:pt idx="4">
                  <c:v>2024/2019</c:v>
                </c:pt>
              </c:strCache>
            </c:strRef>
          </c:cat>
          <c:val>
            <c:numRef>
              <c:f>'Graphique 6'!$R$43:$V$43</c:f>
              <c:numCache>
                <c:formatCode>0%</c:formatCode>
                <c:ptCount val="5"/>
                <c:pt idx="0">
                  <c:v>-0.62405390645803338</c:v>
                </c:pt>
                <c:pt idx="1">
                  <c:v>-0.46028099598770589</c:v>
                </c:pt>
                <c:pt idx="2">
                  <c:v>-0.15257549566952056</c:v>
                </c:pt>
                <c:pt idx="3">
                  <c:v>0.27274122282449254</c:v>
                </c:pt>
                <c:pt idx="4">
                  <c:v>0.14740870789686289</c:v>
                </c:pt>
              </c:numCache>
            </c:numRef>
          </c:val>
          <c:extLst>
            <c:ext xmlns:c16="http://schemas.microsoft.com/office/drawing/2014/chart" uri="{C3380CC4-5D6E-409C-BE32-E72D297353CC}">
              <c16:uniqueId val="{0000000F-CA99-4DED-BA7F-33B534EEC5BC}"/>
            </c:ext>
          </c:extLst>
        </c:ser>
        <c:dLbls>
          <c:showLegendKey val="0"/>
          <c:showVal val="0"/>
          <c:showCatName val="0"/>
          <c:showSerName val="0"/>
          <c:showPercent val="0"/>
          <c:showBubbleSize val="0"/>
        </c:dLbls>
        <c:gapWidth val="219"/>
        <c:overlap val="-27"/>
        <c:axId val="2034609376"/>
        <c:axId val="2034608896"/>
      </c:barChart>
      <c:catAx>
        <c:axId val="2034609376"/>
        <c:scaling>
          <c:orientation val="minMax"/>
        </c:scaling>
        <c:delete val="0"/>
        <c:axPos val="b"/>
        <c:numFmt formatCode="General" sourceLinked="1"/>
        <c:majorTickMark val="cross"/>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fr-FR"/>
          </a:p>
        </c:txPr>
        <c:crossAx val="2034608896"/>
        <c:crosses val="autoZero"/>
        <c:auto val="1"/>
        <c:lblAlgn val="ctr"/>
        <c:lblOffset val="100"/>
        <c:noMultiLvlLbl val="0"/>
      </c:catAx>
      <c:valAx>
        <c:axId val="203460889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cross"/>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4609376"/>
        <c:crosses val="autoZero"/>
        <c:crossBetween val="between"/>
        <c:majorUnit val="0.1"/>
      </c:valAx>
      <c:spPr>
        <a:noFill/>
        <a:ln>
          <a:noFill/>
        </a:ln>
        <a:effectLst/>
      </c:spPr>
    </c:plotArea>
    <c:legend>
      <c:legendPos val="r"/>
      <c:layout>
        <c:manualLayout>
          <c:xMode val="edge"/>
          <c:yMode val="edge"/>
          <c:x val="0.77014984316537949"/>
          <c:y val="0.11783602771927507"/>
          <c:w val="0.22185015397805047"/>
          <c:h val="0.82534068143625561"/>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1" i="0" u="none" strike="noStrike" kern="1200" spc="0" baseline="0">
                <a:solidFill>
                  <a:srgbClr val="0070C0"/>
                </a:solidFill>
                <a:latin typeface="+mn-lt"/>
                <a:ea typeface="+mn-ea"/>
                <a:cs typeface="+mn-cs"/>
              </a:defRPr>
            </a:pPr>
            <a:r>
              <a:rPr lang="en-US" sz="1050" b="1" i="0">
                <a:solidFill>
                  <a:srgbClr val="0070C0"/>
                </a:solidFill>
              </a:rPr>
              <a:t>Taux d'évolution </a:t>
            </a:r>
            <a:r>
              <a:rPr lang="en-US" sz="1050" b="1" i="0" u="none" strike="noStrike" kern="1200" spc="0" baseline="0">
                <a:solidFill>
                  <a:srgbClr val="0070C0"/>
                </a:solidFill>
              </a:rPr>
              <a:t>par rapport à 2019 </a:t>
            </a:r>
            <a:r>
              <a:rPr lang="en-US" sz="1050" b="1" i="0">
                <a:solidFill>
                  <a:srgbClr val="0070C0"/>
                </a:solidFill>
              </a:rPr>
              <a:t>du nombre d'entrées </a:t>
            </a:r>
            <a:r>
              <a:rPr lang="en-US" sz="1050" b="1" i="0" baseline="0">
                <a:solidFill>
                  <a:srgbClr val="0070C0"/>
                </a:solidFill>
              </a:rPr>
              <a:t>de 2020 à 2024 pour les sites culturels franciliens</a:t>
            </a:r>
          </a:p>
          <a:p>
            <a:pPr>
              <a:defRPr sz="1050" b="1">
                <a:solidFill>
                  <a:srgbClr val="0070C0"/>
                </a:solidFill>
              </a:defRPr>
            </a:pPr>
            <a:r>
              <a:rPr lang="en-US" sz="1050" b="1" i="0" baseline="0">
                <a:solidFill>
                  <a:srgbClr val="0070C0"/>
                </a:solidFill>
              </a:rPr>
              <a:t>de plus d'un million d'entrées en 2024 (ainsi que Panthéon et Atelier des Lumières)</a:t>
            </a:r>
            <a:endParaRPr lang="en-US" sz="1050" b="1" i="0">
              <a:solidFill>
                <a:srgbClr val="0070C0"/>
              </a:solidFill>
            </a:endParaRPr>
          </a:p>
        </c:rich>
      </c:tx>
      <c:overlay val="0"/>
      <c:spPr>
        <a:noFill/>
        <a:ln>
          <a:noFill/>
        </a:ln>
        <a:effectLst/>
      </c:spPr>
      <c:txPr>
        <a:bodyPr rot="0" spcFirstLastPara="1" vertOverflow="ellipsis" vert="horz" wrap="square" anchor="ctr" anchorCtr="1"/>
        <a:lstStyle/>
        <a:p>
          <a:pPr>
            <a:defRPr sz="1050" b="1" i="0" u="none" strike="noStrike" kern="1200" spc="0" baseline="0">
              <a:solidFill>
                <a:srgbClr val="0070C0"/>
              </a:solidFill>
              <a:latin typeface="+mn-lt"/>
              <a:ea typeface="+mn-ea"/>
              <a:cs typeface="+mn-cs"/>
            </a:defRPr>
          </a:pPr>
          <a:endParaRPr lang="fr-FR"/>
        </a:p>
      </c:txPr>
    </c:title>
    <c:autoTitleDeleted val="0"/>
    <c:plotArea>
      <c:layout/>
      <c:barChart>
        <c:barDir val="col"/>
        <c:grouping val="clustered"/>
        <c:varyColors val="0"/>
        <c:ser>
          <c:idx val="0"/>
          <c:order val="0"/>
          <c:tx>
            <c:strRef>
              <c:f>'Graphique 6'!$Q$28</c:f>
              <c:strCache>
                <c:ptCount val="1"/>
                <c:pt idx="0">
                  <c:v>Sainte Chapelle </c:v>
                </c:pt>
              </c:strCache>
            </c:strRef>
          </c:tx>
          <c:spPr>
            <a:solidFill>
              <a:schemeClr val="accent1"/>
            </a:solidFill>
            <a:ln>
              <a:noFill/>
            </a:ln>
            <a:effectLst/>
          </c:spPr>
          <c:invertIfNegative val="0"/>
          <c:dLbls>
            <c:dLbl>
              <c:idx val="4"/>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580-40A7-9473-FF8B0E22ECE0}"/>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'Graphique 6'!$R$27:$V$27</c:f>
              <c:strCache>
                <c:ptCount val="5"/>
                <c:pt idx="0">
                  <c:v>2020/2019</c:v>
                </c:pt>
                <c:pt idx="1">
                  <c:v>2021/2019</c:v>
                </c:pt>
                <c:pt idx="2">
                  <c:v>2022/2019</c:v>
                </c:pt>
                <c:pt idx="3">
                  <c:v>2023/2019</c:v>
                </c:pt>
                <c:pt idx="4">
                  <c:v>2024/2019</c:v>
                </c:pt>
              </c:strCache>
            </c:strRef>
          </c:cat>
          <c:val>
            <c:numRef>
              <c:f>'Graphique 6'!$R$28:$V$28</c:f>
              <c:numCache>
                <c:formatCode>0%</c:formatCode>
                <c:ptCount val="5"/>
                <c:pt idx="0">
                  <c:v>-0.8112283504287876</c:v>
                </c:pt>
                <c:pt idx="1">
                  <c:v>-0.73842903985202624</c:v>
                </c:pt>
                <c:pt idx="2">
                  <c:v>-0.15811893952132727</c:v>
                </c:pt>
                <c:pt idx="3">
                  <c:v>-2.0808811165293761E-3</c:v>
                </c:pt>
                <c:pt idx="4">
                  <c:v>-0.13494479009024163</c:v>
                </c:pt>
              </c:numCache>
            </c:numRef>
          </c:val>
          <c:extLst>
            <c:ext xmlns:c16="http://schemas.microsoft.com/office/drawing/2014/chart" uri="{C3380CC4-5D6E-409C-BE32-E72D297353CC}">
              <c16:uniqueId val="{00000001-A580-40A7-9473-FF8B0E22ECE0}"/>
            </c:ext>
          </c:extLst>
        </c:ser>
        <c:ser>
          <c:idx val="1"/>
          <c:order val="1"/>
          <c:tx>
            <c:strRef>
              <c:f>'Graphique 6'!$Q$29</c:f>
              <c:strCache>
                <c:ptCount val="1"/>
                <c:pt idx="0">
                  <c:v>Musée de l'Orangerie</c:v>
                </c:pt>
              </c:strCache>
            </c:strRef>
          </c:tx>
          <c:spPr>
            <a:solidFill>
              <a:schemeClr val="accent2"/>
            </a:solidFill>
            <a:ln>
              <a:noFill/>
            </a:ln>
            <a:effectLst/>
          </c:spPr>
          <c:invertIfNegative val="0"/>
          <c:dLbls>
            <c:dLbl>
              <c:idx val="3"/>
              <c:layout>
                <c:manualLayout>
                  <c:x val="-5.2351450954471034E-3"/>
                  <c:y val="6.151953245155336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580-40A7-9473-FF8B0E22ECE0}"/>
                </c:ext>
              </c:extLst>
            </c:dLbl>
            <c:dLbl>
              <c:idx val="4"/>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580-40A7-9473-FF8B0E22ECE0}"/>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'Graphique 6'!$R$27:$V$27</c:f>
              <c:strCache>
                <c:ptCount val="5"/>
                <c:pt idx="0">
                  <c:v>2020/2019</c:v>
                </c:pt>
                <c:pt idx="1">
                  <c:v>2021/2019</c:v>
                </c:pt>
                <c:pt idx="2">
                  <c:v>2022/2019</c:v>
                </c:pt>
                <c:pt idx="3">
                  <c:v>2023/2019</c:v>
                </c:pt>
                <c:pt idx="4">
                  <c:v>2024/2019</c:v>
                </c:pt>
              </c:strCache>
            </c:strRef>
          </c:cat>
          <c:val>
            <c:numRef>
              <c:f>'Graphique 6'!$R$29:$V$29</c:f>
              <c:numCache>
                <c:formatCode>0%</c:formatCode>
                <c:ptCount val="5"/>
                <c:pt idx="0">
                  <c:v>-0.77556132728111271</c:v>
                </c:pt>
                <c:pt idx="1">
                  <c:v>-0.63089545355244314</c:v>
                </c:pt>
                <c:pt idx="2">
                  <c:v>-1.5928344296914809E-2</c:v>
                </c:pt>
                <c:pt idx="3">
                  <c:v>0.20352452848508396</c:v>
                </c:pt>
                <c:pt idx="4">
                  <c:v>0.16386532999975723</c:v>
                </c:pt>
              </c:numCache>
            </c:numRef>
          </c:val>
          <c:extLst>
            <c:ext xmlns:c16="http://schemas.microsoft.com/office/drawing/2014/chart" uri="{C3380CC4-5D6E-409C-BE32-E72D297353CC}">
              <c16:uniqueId val="{00000004-A580-40A7-9473-FF8B0E22ECE0}"/>
            </c:ext>
          </c:extLst>
        </c:ser>
        <c:ser>
          <c:idx val="2"/>
          <c:order val="2"/>
          <c:tx>
            <c:strRef>
              <c:f>'Graphique 6'!$Q$30</c:f>
              <c:strCache>
                <c:ptCount val="1"/>
                <c:pt idx="0">
                  <c:v>Fondation Louis Vuitton</c:v>
                </c:pt>
              </c:strCache>
            </c:strRef>
          </c:tx>
          <c:spPr>
            <a:solidFill>
              <a:schemeClr val="accent3"/>
            </a:solidFill>
            <a:ln>
              <a:no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5-A580-40A7-9473-FF8B0E22ECE0}"/>
                </c:ext>
              </c:extLst>
            </c:dLbl>
            <c:dLbl>
              <c:idx val="1"/>
              <c:delete val="1"/>
              <c:extLst>
                <c:ext xmlns:c15="http://schemas.microsoft.com/office/drawing/2012/chart" uri="{CE6537A1-D6FC-4f65-9D91-7224C49458BB}"/>
                <c:ext xmlns:c16="http://schemas.microsoft.com/office/drawing/2014/chart" uri="{C3380CC4-5D6E-409C-BE32-E72D297353CC}">
                  <c16:uniqueId val="{00000006-A580-40A7-9473-FF8B0E22ECE0}"/>
                </c:ext>
              </c:extLst>
            </c:dLbl>
            <c:dLbl>
              <c:idx val="4"/>
              <c:layout>
                <c:manualLayout>
                  <c:x val="7.852717643170656E-3"/>
                  <c:y val="6.1519532451553369E-3"/>
                </c:manualLayout>
              </c:layout>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580-40A7-9473-FF8B0E22ECE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'Graphique 6'!$R$27:$V$27</c:f>
              <c:strCache>
                <c:ptCount val="5"/>
                <c:pt idx="0">
                  <c:v>2020/2019</c:v>
                </c:pt>
                <c:pt idx="1">
                  <c:v>2021/2019</c:v>
                </c:pt>
                <c:pt idx="2">
                  <c:v>2022/2019</c:v>
                </c:pt>
                <c:pt idx="3">
                  <c:v>2023/2019</c:v>
                </c:pt>
                <c:pt idx="4">
                  <c:v>2024/2019</c:v>
                </c:pt>
              </c:strCache>
            </c:strRef>
          </c:cat>
          <c:val>
            <c:numRef>
              <c:f>'Graphique 6'!$R$30:$V$30</c:f>
              <c:numCache>
                <c:formatCode>0%</c:formatCode>
                <c:ptCount val="5"/>
                <c:pt idx="0">
                  <c:v>-0.76205633802816908</c:v>
                </c:pt>
                <c:pt idx="1">
                  <c:v>-0.35117370892018784</c:v>
                </c:pt>
                <c:pt idx="2">
                  <c:v>0.31316901408450715</c:v>
                </c:pt>
                <c:pt idx="3">
                  <c:v>0.40845070422535201</c:v>
                </c:pt>
                <c:pt idx="4">
                  <c:v>0.12676056338028174</c:v>
                </c:pt>
              </c:numCache>
            </c:numRef>
          </c:val>
          <c:extLst>
            <c:ext xmlns:c16="http://schemas.microsoft.com/office/drawing/2014/chart" uri="{C3380CC4-5D6E-409C-BE32-E72D297353CC}">
              <c16:uniqueId val="{00000008-A580-40A7-9473-FF8B0E22ECE0}"/>
            </c:ext>
          </c:extLst>
        </c:ser>
        <c:ser>
          <c:idx val="3"/>
          <c:order val="3"/>
          <c:tx>
            <c:strRef>
              <c:f>'Graphique 6'!$Q$31</c:f>
              <c:strCache>
                <c:ptCount val="1"/>
                <c:pt idx="0">
                  <c:v>Domaine de Versailles </c:v>
                </c:pt>
              </c:strCache>
            </c:strRef>
          </c:tx>
          <c:spPr>
            <a:solidFill>
              <a:schemeClr val="accent4"/>
            </a:solidFill>
            <a:ln>
              <a:noFill/>
            </a:ln>
            <a:effectLst/>
          </c:spPr>
          <c:invertIfNegative val="0"/>
          <c:cat>
            <c:strRef>
              <c:f>'Graphique 6'!$R$27:$V$27</c:f>
              <c:strCache>
                <c:ptCount val="5"/>
                <c:pt idx="0">
                  <c:v>2020/2019</c:v>
                </c:pt>
                <c:pt idx="1">
                  <c:v>2021/2019</c:v>
                </c:pt>
                <c:pt idx="2">
                  <c:v>2022/2019</c:v>
                </c:pt>
                <c:pt idx="3">
                  <c:v>2023/2019</c:v>
                </c:pt>
                <c:pt idx="4">
                  <c:v>2024/2019</c:v>
                </c:pt>
              </c:strCache>
            </c:strRef>
          </c:cat>
          <c:val>
            <c:numRef>
              <c:f>'Graphique 6'!$R$31:$V$31</c:f>
              <c:numCache>
                <c:formatCode>0%</c:formatCode>
                <c:ptCount val="5"/>
                <c:pt idx="0">
                  <c:v>-0.75186054758672971</c:v>
                </c:pt>
                <c:pt idx="1">
                  <c:v>-0.69043374053829321</c:v>
                </c:pt>
                <c:pt idx="2">
                  <c:v>-0.1558005307115693</c:v>
                </c:pt>
                <c:pt idx="3">
                  <c:v>2.1330569720092507E-2</c:v>
                </c:pt>
                <c:pt idx="4">
                  <c:v>2.205681304034135E-2</c:v>
                </c:pt>
              </c:numCache>
            </c:numRef>
          </c:val>
          <c:extLst>
            <c:ext xmlns:c16="http://schemas.microsoft.com/office/drawing/2014/chart" uri="{C3380CC4-5D6E-409C-BE32-E72D297353CC}">
              <c16:uniqueId val="{00000009-A580-40A7-9473-FF8B0E22ECE0}"/>
            </c:ext>
          </c:extLst>
        </c:ser>
        <c:ser>
          <c:idx val="4"/>
          <c:order val="4"/>
          <c:tx>
            <c:strRef>
              <c:f>'Graphique 6'!$Q$32</c:f>
              <c:strCache>
                <c:ptCount val="1"/>
                <c:pt idx="0">
                  <c:v>Panthéon  - Paris</c:v>
                </c:pt>
              </c:strCache>
            </c:strRef>
          </c:tx>
          <c:spPr>
            <a:solidFill>
              <a:schemeClr val="accent5"/>
            </a:solidFill>
            <a:ln>
              <a:noFill/>
            </a:ln>
            <a:effectLst/>
          </c:spPr>
          <c:invertIfNegative val="0"/>
          <c:cat>
            <c:strRef>
              <c:f>'Graphique 6'!$R$27:$V$27</c:f>
              <c:strCache>
                <c:ptCount val="5"/>
                <c:pt idx="0">
                  <c:v>2020/2019</c:v>
                </c:pt>
                <c:pt idx="1">
                  <c:v>2021/2019</c:v>
                </c:pt>
                <c:pt idx="2">
                  <c:v>2022/2019</c:v>
                </c:pt>
                <c:pt idx="3">
                  <c:v>2023/2019</c:v>
                </c:pt>
                <c:pt idx="4">
                  <c:v>2024/2019</c:v>
                </c:pt>
              </c:strCache>
            </c:strRef>
          </c:cat>
          <c:val>
            <c:numRef>
              <c:f>'Graphique 6'!$R$32:$V$32</c:f>
              <c:numCache>
                <c:formatCode>0%</c:formatCode>
                <c:ptCount val="5"/>
                <c:pt idx="0">
                  <c:v>-0.74933319856925462</c:v>
                </c:pt>
                <c:pt idx="1">
                  <c:v>-0.58675156803620654</c:v>
                </c:pt>
                <c:pt idx="2">
                  <c:v>5.9273733919557037E-2</c:v>
                </c:pt>
                <c:pt idx="3">
                  <c:v>0.1788656233680912</c:v>
                </c:pt>
                <c:pt idx="4">
                  <c:v>3.591574999017344E-2</c:v>
                </c:pt>
              </c:numCache>
            </c:numRef>
          </c:val>
          <c:extLst>
            <c:ext xmlns:c16="http://schemas.microsoft.com/office/drawing/2014/chart" uri="{C3380CC4-5D6E-409C-BE32-E72D297353CC}">
              <c16:uniqueId val="{0000000A-A580-40A7-9473-FF8B0E22ECE0}"/>
            </c:ext>
          </c:extLst>
        </c:ser>
        <c:ser>
          <c:idx val="5"/>
          <c:order val="5"/>
          <c:tx>
            <c:strRef>
              <c:f>'Graphique 6'!$Q$33</c:f>
              <c:strCache>
                <c:ptCount val="1"/>
                <c:pt idx="0">
                  <c:v>Musée d'Orsay </c:v>
                </c:pt>
              </c:strCache>
            </c:strRef>
          </c:tx>
          <c:spPr>
            <a:solidFill>
              <a:schemeClr val="accent6"/>
            </a:solidFill>
            <a:ln>
              <a:noFill/>
            </a:ln>
            <a:effectLst/>
          </c:spPr>
          <c:invertIfNegative val="0"/>
          <c:cat>
            <c:strRef>
              <c:f>'Graphique 6'!$R$27:$V$27</c:f>
              <c:strCache>
                <c:ptCount val="5"/>
                <c:pt idx="0">
                  <c:v>2020/2019</c:v>
                </c:pt>
                <c:pt idx="1">
                  <c:v>2021/2019</c:v>
                </c:pt>
                <c:pt idx="2">
                  <c:v>2022/2019</c:v>
                </c:pt>
                <c:pt idx="3">
                  <c:v>2023/2019</c:v>
                </c:pt>
                <c:pt idx="4">
                  <c:v>2024/2019</c:v>
                </c:pt>
              </c:strCache>
            </c:strRef>
          </c:cat>
          <c:val>
            <c:numRef>
              <c:f>'Graphique 6'!$R$33:$V$33</c:f>
              <c:numCache>
                <c:formatCode>0%</c:formatCode>
                <c:ptCount val="5"/>
                <c:pt idx="0">
                  <c:v>-0.74302876946227903</c:v>
                </c:pt>
                <c:pt idx="1">
                  <c:v>-0.71399914832204381</c:v>
                </c:pt>
                <c:pt idx="2">
                  <c:v>-0.10348982573464072</c:v>
                </c:pt>
                <c:pt idx="3">
                  <c:v>6.0215822314236389E-2</c:v>
                </c:pt>
                <c:pt idx="4">
                  <c:v>2.7404039034783167E-2</c:v>
                </c:pt>
              </c:numCache>
            </c:numRef>
          </c:val>
          <c:extLst>
            <c:ext xmlns:c16="http://schemas.microsoft.com/office/drawing/2014/chart" uri="{C3380CC4-5D6E-409C-BE32-E72D297353CC}">
              <c16:uniqueId val="{0000000B-A580-40A7-9473-FF8B0E22ECE0}"/>
            </c:ext>
          </c:extLst>
        </c:ser>
        <c:ser>
          <c:idx val="6"/>
          <c:order val="6"/>
          <c:tx>
            <c:strRef>
              <c:f>'Graphique 6'!$Q$34</c:f>
              <c:strCache>
                <c:ptCount val="1"/>
                <c:pt idx="0">
                  <c:v>Arc de triomphe</c:v>
                </c:pt>
              </c:strCache>
            </c:strRef>
          </c:tx>
          <c:spPr>
            <a:solidFill>
              <a:schemeClr val="accent1">
                <a:lumMod val="60000"/>
              </a:schemeClr>
            </a:solidFill>
            <a:ln>
              <a:noFill/>
            </a:ln>
            <a:effectLst/>
          </c:spPr>
          <c:invertIfNegative val="0"/>
          <c:cat>
            <c:strRef>
              <c:f>'Graphique 6'!$R$27:$V$27</c:f>
              <c:strCache>
                <c:ptCount val="5"/>
                <c:pt idx="0">
                  <c:v>2020/2019</c:v>
                </c:pt>
                <c:pt idx="1">
                  <c:v>2021/2019</c:v>
                </c:pt>
                <c:pt idx="2">
                  <c:v>2022/2019</c:v>
                </c:pt>
                <c:pt idx="3">
                  <c:v>2023/2019</c:v>
                </c:pt>
                <c:pt idx="4">
                  <c:v>2024/2019</c:v>
                </c:pt>
              </c:strCache>
            </c:strRef>
          </c:cat>
          <c:val>
            <c:numRef>
              <c:f>'Graphique 6'!$R$34:$V$34</c:f>
              <c:numCache>
                <c:formatCode>0%</c:formatCode>
                <c:ptCount val="5"/>
                <c:pt idx="0">
                  <c:v>-0.73628490116144918</c:v>
                </c:pt>
                <c:pt idx="1">
                  <c:v>-0.68602415198830857</c:v>
                </c:pt>
                <c:pt idx="2">
                  <c:v>7.5431120683024488E-2</c:v>
                </c:pt>
                <c:pt idx="3">
                  <c:v>0.15276671025305744</c:v>
                </c:pt>
                <c:pt idx="4">
                  <c:v>8.1816475655718701E-2</c:v>
                </c:pt>
              </c:numCache>
            </c:numRef>
          </c:val>
          <c:extLst>
            <c:ext xmlns:c16="http://schemas.microsoft.com/office/drawing/2014/chart" uri="{C3380CC4-5D6E-409C-BE32-E72D297353CC}">
              <c16:uniqueId val="{0000000C-A580-40A7-9473-FF8B0E22ECE0}"/>
            </c:ext>
          </c:extLst>
        </c:ser>
        <c:ser>
          <c:idx val="7"/>
          <c:order val="7"/>
          <c:tx>
            <c:strRef>
              <c:f>'Graphique 6'!$Q$35</c:f>
              <c:strCache>
                <c:ptCount val="1"/>
                <c:pt idx="0">
                  <c:v>Universcience</c:v>
                </c:pt>
              </c:strCache>
            </c:strRef>
          </c:tx>
          <c:spPr>
            <a:solidFill>
              <a:schemeClr val="accent2">
                <a:lumMod val="60000"/>
              </a:schemeClr>
            </a:solidFill>
            <a:ln>
              <a:noFill/>
            </a:ln>
            <a:effectLst/>
          </c:spPr>
          <c:invertIfNegative val="0"/>
          <c:dLbls>
            <c:dLbl>
              <c:idx val="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A580-40A7-9473-FF8B0E22ECE0}"/>
                </c:ext>
              </c:extLst>
            </c:dLbl>
            <c:dLbl>
              <c:idx val="4"/>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A580-40A7-9473-FF8B0E22ECE0}"/>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'Graphique 6'!$R$27:$V$27</c:f>
              <c:strCache>
                <c:ptCount val="5"/>
                <c:pt idx="0">
                  <c:v>2020/2019</c:v>
                </c:pt>
                <c:pt idx="1">
                  <c:v>2021/2019</c:v>
                </c:pt>
                <c:pt idx="2">
                  <c:v>2022/2019</c:v>
                </c:pt>
                <c:pt idx="3">
                  <c:v>2023/2019</c:v>
                </c:pt>
                <c:pt idx="4">
                  <c:v>2024/2019</c:v>
                </c:pt>
              </c:strCache>
            </c:strRef>
          </c:cat>
          <c:val>
            <c:numRef>
              <c:f>'Graphique 6'!$R$35:$V$35</c:f>
              <c:numCache>
                <c:formatCode>0%</c:formatCode>
                <c:ptCount val="5"/>
                <c:pt idx="0">
                  <c:v>-0.72847284163455228</c:v>
                </c:pt>
                <c:pt idx="1">
                  <c:v>-0.64551600637550055</c:v>
                </c:pt>
                <c:pt idx="2">
                  <c:v>-0.28087298475803402</c:v>
                </c:pt>
                <c:pt idx="3">
                  <c:v>-0.15917864926358172</c:v>
                </c:pt>
                <c:pt idx="4">
                  <c:v>-0.35336502822237559</c:v>
                </c:pt>
              </c:numCache>
            </c:numRef>
          </c:val>
          <c:extLst>
            <c:ext xmlns:c16="http://schemas.microsoft.com/office/drawing/2014/chart" uri="{C3380CC4-5D6E-409C-BE32-E72D297353CC}">
              <c16:uniqueId val="{0000000F-A580-40A7-9473-FF8B0E22ECE0}"/>
            </c:ext>
          </c:extLst>
        </c:ser>
        <c:ser>
          <c:idx val="8"/>
          <c:order val="8"/>
          <c:tx>
            <c:strRef>
              <c:f>'Graphique 6'!$Q$36</c:f>
              <c:strCache>
                <c:ptCount val="1"/>
                <c:pt idx="0">
                  <c:v>Cité des sciences et de l'industrie </c:v>
                </c:pt>
              </c:strCache>
            </c:strRef>
          </c:tx>
          <c:spPr>
            <a:solidFill>
              <a:schemeClr val="accent3">
                <a:lumMod val="60000"/>
              </a:schemeClr>
            </a:solidFill>
            <a:ln>
              <a:no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10-A580-40A7-9473-FF8B0E22ECE0}"/>
                </c:ext>
              </c:extLst>
            </c:dLbl>
            <c:dLbl>
              <c:idx val="1"/>
              <c:delete val="1"/>
              <c:extLst>
                <c:ext xmlns:c15="http://schemas.microsoft.com/office/drawing/2012/chart" uri="{CE6537A1-D6FC-4f65-9D91-7224C49458BB}"/>
                <c:ext xmlns:c16="http://schemas.microsoft.com/office/drawing/2014/chart" uri="{C3380CC4-5D6E-409C-BE32-E72D297353CC}">
                  <c16:uniqueId val="{00000011-A580-40A7-9473-FF8B0E22ECE0}"/>
                </c:ext>
              </c:extLst>
            </c:dLbl>
            <c:dLbl>
              <c:idx val="2"/>
              <c:delete val="1"/>
              <c:extLst>
                <c:ext xmlns:c15="http://schemas.microsoft.com/office/drawing/2012/chart" uri="{CE6537A1-D6FC-4f65-9D91-7224C49458BB}"/>
                <c:ext xmlns:c16="http://schemas.microsoft.com/office/drawing/2014/chart" uri="{C3380CC4-5D6E-409C-BE32-E72D297353CC}">
                  <c16:uniqueId val="{00000012-A580-40A7-9473-FF8B0E22ECE0}"/>
                </c:ext>
              </c:extLst>
            </c:dLbl>
            <c:dLbl>
              <c:idx val="3"/>
              <c:delete val="1"/>
              <c:extLst>
                <c:ext xmlns:c15="http://schemas.microsoft.com/office/drawing/2012/chart" uri="{CE6537A1-D6FC-4f65-9D91-7224C49458BB}"/>
                <c:ext xmlns:c16="http://schemas.microsoft.com/office/drawing/2014/chart" uri="{C3380CC4-5D6E-409C-BE32-E72D297353CC}">
                  <c16:uniqueId val="{00000013-A580-40A7-9473-FF8B0E22ECE0}"/>
                </c:ext>
              </c:extLst>
            </c:dLbl>
            <c:dLbl>
              <c:idx val="4"/>
              <c:layout>
                <c:manualLayout>
                  <c:x val="1.0470290190894207E-2"/>
                  <c:y val="0"/>
                </c:manualLayout>
              </c:layout>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A580-40A7-9473-FF8B0E22ECE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'Graphique 6'!$R$27:$V$27</c:f>
              <c:strCache>
                <c:ptCount val="5"/>
                <c:pt idx="0">
                  <c:v>2020/2019</c:v>
                </c:pt>
                <c:pt idx="1">
                  <c:v>2021/2019</c:v>
                </c:pt>
                <c:pt idx="2">
                  <c:v>2022/2019</c:v>
                </c:pt>
                <c:pt idx="3">
                  <c:v>2023/2019</c:v>
                </c:pt>
                <c:pt idx="4">
                  <c:v>2024/2019</c:v>
                </c:pt>
              </c:strCache>
            </c:strRef>
          </c:cat>
          <c:val>
            <c:numRef>
              <c:f>'Graphique 6'!$R$36:$V$36</c:f>
              <c:numCache>
                <c:formatCode>0%</c:formatCode>
                <c:ptCount val="5"/>
                <c:pt idx="0">
                  <c:v>-0.73008426613004651</c:v>
                </c:pt>
                <c:pt idx="1">
                  <c:v>-0.58755837840103964</c:v>
                </c:pt>
                <c:pt idx="2">
                  <c:v>-0.16461409466314514</c:v>
                </c:pt>
                <c:pt idx="3">
                  <c:v>-2.1625791305076913E-2</c:v>
                </c:pt>
                <c:pt idx="4">
                  <c:v>-0.25594181025447538</c:v>
                </c:pt>
              </c:numCache>
            </c:numRef>
          </c:val>
          <c:extLst>
            <c:ext xmlns:c16="http://schemas.microsoft.com/office/drawing/2014/chart" uri="{C3380CC4-5D6E-409C-BE32-E72D297353CC}">
              <c16:uniqueId val="{00000015-A580-40A7-9473-FF8B0E22ECE0}"/>
            </c:ext>
          </c:extLst>
        </c:ser>
        <c:ser>
          <c:idx val="9"/>
          <c:order val="9"/>
          <c:tx>
            <c:strRef>
              <c:f>'Graphique 6'!$Q$37</c:f>
              <c:strCache>
                <c:ptCount val="1"/>
                <c:pt idx="0">
                  <c:v>Musée du Louvre </c:v>
                </c:pt>
              </c:strCache>
            </c:strRef>
          </c:tx>
          <c:spPr>
            <a:solidFill>
              <a:schemeClr val="accent4">
                <a:lumMod val="60000"/>
              </a:schemeClr>
            </a:solidFill>
            <a:ln>
              <a:noFill/>
            </a:ln>
            <a:effectLst/>
          </c:spPr>
          <c:invertIfNegative val="0"/>
          <c:cat>
            <c:strRef>
              <c:f>'Graphique 6'!$R$27:$V$27</c:f>
              <c:strCache>
                <c:ptCount val="5"/>
                <c:pt idx="0">
                  <c:v>2020/2019</c:v>
                </c:pt>
                <c:pt idx="1">
                  <c:v>2021/2019</c:v>
                </c:pt>
                <c:pt idx="2">
                  <c:v>2022/2019</c:v>
                </c:pt>
                <c:pt idx="3">
                  <c:v>2023/2019</c:v>
                </c:pt>
                <c:pt idx="4">
                  <c:v>2024/2019</c:v>
                </c:pt>
              </c:strCache>
            </c:strRef>
          </c:cat>
          <c:val>
            <c:numRef>
              <c:f>'Graphique 6'!$R$37:$V$37</c:f>
              <c:numCache>
                <c:formatCode>0%</c:formatCode>
                <c:ptCount val="5"/>
                <c:pt idx="0">
                  <c:v>-0.71885044461398007</c:v>
                </c:pt>
                <c:pt idx="1">
                  <c:v>-0.70556674212389159</c:v>
                </c:pt>
                <c:pt idx="2">
                  <c:v>-0.1947791729721392</c:v>
                </c:pt>
                <c:pt idx="3">
                  <c:v>-8.2040972022462078E-2</c:v>
                </c:pt>
                <c:pt idx="4">
                  <c:v>-8.9262145069641585E-2</c:v>
                </c:pt>
              </c:numCache>
            </c:numRef>
          </c:val>
          <c:extLst>
            <c:ext xmlns:c16="http://schemas.microsoft.com/office/drawing/2014/chart" uri="{C3380CC4-5D6E-409C-BE32-E72D297353CC}">
              <c16:uniqueId val="{00000016-A580-40A7-9473-FF8B0E22ECE0}"/>
            </c:ext>
          </c:extLst>
        </c:ser>
        <c:ser>
          <c:idx val="10"/>
          <c:order val="10"/>
          <c:tx>
            <c:strRef>
              <c:f>'Graphique 6'!$Q$38</c:f>
              <c:strCache>
                <c:ptCount val="1"/>
                <c:pt idx="0">
                  <c:v>Centre Pompidou</c:v>
                </c:pt>
              </c:strCache>
            </c:strRef>
          </c:tx>
          <c:spPr>
            <a:solidFill>
              <a:schemeClr val="accent5">
                <a:lumMod val="60000"/>
              </a:schemeClr>
            </a:solidFill>
            <a:ln>
              <a:noFill/>
            </a:ln>
            <a:effectLst/>
          </c:spPr>
          <c:invertIfNegative val="0"/>
          <c:cat>
            <c:strRef>
              <c:f>'Graphique 6'!$R$27:$V$27</c:f>
              <c:strCache>
                <c:ptCount val="5"/>
                <c:pt idx="0">
                  <c:v>2020/2019</c:v>
                </c:pt>
                <c:pt idx="1">
                  <c:v>2021/2019</c:v>
                </c:pt>
                <c:pt idx="2">
                  <c:v>2022/2019</c:v>
                </c:pt>
                <c:pt idx="3">
                  <c:v>2023/2019</c:v>
                </c:pt>
                <c:pt idx="4">
                  <c:v>2024/2019</c:v>
                </c:pt>
              </c:strCache>
            </c:strRef>
          </c:cat>
          <c:val>
            <c:numRef>
              <c:f>'Graphique 6'!$R$38:$V$38</c:f>
              <c:numCache>
                <c:formatCode>0%</c:formatCode>
                <c:ptCount val="5"/>
                <c:pt idx="0">
                  <c:v>-0.72109423458272603</c:v>
                </c:pt>
                <c:pt idx="1">
                  <c:v>-0.54136073503035642</c:v>
                </c:pt>
                <c:pt idx="2">
                  <c:v>-8.0445124801774681E-2</c:v>
                </c:pt>
                <c:pt idx="3">
                  <c:v>-0.19894035364322182</c:v>
                </c:pt>
                <c:pt idx="4">
                  <c:v>-2.0906015968027325E-2</c:v>
                </c:pt>
              </c:numCache>
            </c:numRef>
          </c:val>
          <c:extLst>
            <c:ext xmlns:c16="http://schemas.microsoft.com/office/drawing/2014/chart" uri="{C3380CC4-5D6E-409C-BE32-E72D297353CC}">
              <c16:uniqueId val="{00000017-A580-40A7-9473-FF8B0E22ECE0}"/>
            </c:ext>
          </c:extLst>
        </c:ser>
        <c:ser>
          <c:idx val="11"/>
          <c:order val="11"/>
          <c:tx>
            <c:strRef>
              <c:f>'Graphique 6'!$Q$39</c:f>
              <c:strCache>
                <c:ptCount val="1"/>
                <c:pt idx="0">
                  <c:v>Musée de l'Armée</c:v>
                </c:pt>
              </c:strCache>
            </c:strRef>
          </c:tx>
          <c:spPr>
            <a:solidFill>
              <a:schemeClr val="accent6">
                <a:lumMod val="60000"/>
              </a:schemeClr>
            </a:solidFill>
            <a:ln>
              <a:noFill/>
            </a:ln>
            <a:effectLst/>
          </c:spPr>
          <c:invertIfNegative val="0"/>
          <c:cat>
            <c:strRef>
              <c:f>'Graphique 6'!$R$27:$V$27</c:f>
              <c:strCache>
                <c:ptCount val="5"/>
                <c:pt idx="0">
                  <c:v>2020/2019</c:v>
                </c:pt>
                <c:pt idx="1">
                  <c:v>2021/2019</c:v>
                </c:pt>
                <c:pt idx="2">
                  <c:v>2022/2019</c:v>
                </c:pt>
                <c:pt idx="3">
                  <c:v>2023/2019</c:v>
                </c:pt>
                <c:pt idx="4">
                  <c:v>2024/2019</c:v>
                </c:pt>
              </c:strCache>
            </c:strRef>
          </c:cat>
          <c:val>
            <c:numRef>
              <c:f>'Graphique 6'!$R$39:$V$39</c:f>
              <c:numCache>
                <c:formatCode>0%</c:formatCode>
                <c:ptCount val="5"/>
                <c:pt idx="0">
                  <c:v>-0.71965721861497789</c:v>
                </c:pt>
                <c:pt idx="1">
                  <c:v>-0.63367435768422897</c:v>
                </c:pt>
                <c:pt idx="2">
                  <c:v>-0.14458793556476668</c:v>
                </c:pt>
                <c:pt idx="3">
                  <c:v>-2.9705856514203988E-2</c:v>
                </c:pt>
                <c:pt idx="4">
                  <c:v>4.3488990583894438E-2</c:v>
                </c:pt>
              </c:numCache>
            </c:numRef>
          </c:val>
          <c:extLst>
            <c:ext xmlns:c16="http://schemas.microsoft.com/office/drawing/2014/chart" uri="{C3380CC4-5D6E-409C-BE32-E72D297353CC}">
              <c16:uniqueId val="{00000018-A580-40A7-9473-FF8B0E22ECE0}"/>
            </c:ext>
          </c:extLst>
        </c:ser>
        <c:ser>
          <c:idx val="12"/>
          <c:order val="12"/>
          <c:tx>
            <c:strRef>
              <c:f>'Graphique 6'!$Q$40</c:f>
              <c:strCache>
                <c:ptCount val="1"/>
                <c:pt idx="0">
                  <c:v>Atelier des Lumières </c:v>
                </c:pt>
              </c:strCache>
            </c:strRef>
          </c:tx>
          <c:spPr>
            <a:solidFill>
              <a:schemeClr val="accent1">
                <a:lumMod val="80000"/>
                <a:lumOff val="20000"/>
              </a:schemeClr>
            </a:solidFill>
            <a:ln>
              <a:noFill/>
            </a:ln>
            <a:effectLst/>
          </c:spPr>
          <c:invertIfNegative val="0"/>
          <c:dLbls>
            <c:dLbl>
              <c:idx val="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A580-40A7-9473-FF8B0E22ECE0}"/>
                </c:ext>
              </c:extLst>
            </c:dLbl>
            <c:dLbl>
              <c:idx val="3"/>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A580-40A7-9473-FF8B0E22ECE0}"/>
                </c:ext>
              </c:extLst>
            </c:dLbl>
            <c:dLbl>
              <c:idx val="4"/>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A580-40A7-9473-FF8B0E22ECE0}"/>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'Graphique 6'!$R$27:$V$27</c:f>
              <c:strCache>
                <c:ptCount val="5"/>
                <c:pt idx="0">
                  <c:v>2020/2019</c:v>
                </c:pt>
                <c:pt idx="1">
                  <c:v>2021/2019</c:v>
                </c:pt>
                <c:pt idx="2">
                  <c:v>2022/2019</c:v>
                </c:pt>
                <c:pt idx="3">
                  <c:v>2023/2019</c:v>
                </c:pt>
                <c:pt idx="4">
                  <c:v>2024/2019</c:v>
                </c:pt>
              </c:strCache>
            </c:strRef>
          </c:cat>
          <c:val>
            <c:numRef>
              <c:f>'Graphique 6'!$R$40:$V$40</c:f>
              <c:numCache>
                <c:formatCode>0%</c:formatCode>
                <c:ptCount val="5"/>
                <c:pt idx="0">
                  <c:v>-0.70712700476187051</c:v>
                </c:pt>
                <c:pt idx="1">
                  <c:v>-0.49420362411196062</c:v>
                </c:pt>
                <c:pt idx="2">
                  <c:v>-0.28176914623898408</c:v>
                </c:pt>
                <c:pt idx="3">
                  <c:v>-0.28176914623898408</c:v>
                </c:pt>
                <c:pt idx="4">
                  <c:v>-0.42541531699118729</c:v>
                </c:pt>
              </c:numCache>
            </c:numRef>
          </c:val>
          <c:extLst>
            <c:ext xmlns:c16="http://schemas.microsoft.com/office/drawing/2014/chart" uri="{C3380CC4-5D6E-409C-BE32-E72D297353CC}">
              <c16:uniqueId val="{0000001C-A580-40A7-9473-FF8B0E22ECE0}"/>
            </c:ext>
          </c:extLst>
        </c:ser>
        <c:ser>
          <c:idx val="13"/>
          <c:order val="13"/>
          <c:tx>
            <c:strRef>
              <c:f>'Graphique 6'!$Q$41</c:f>
              <c:strCache>
                <c:ptCount val="1"/>
                <c:pt idx="0">
                  <c:v>Muséum national d'Histoire naturelle</c:v>
                </c:pt>
              </c:strCache>
            </c:strRef>
          </c:tx>
          <c:spPr>
            <a:solidFill>
              <a:schemeClr val="accent2">
                <a:lumMod val="80000"/>
                <a:lumOff val="20000"/>
              </a:schemeClr>
            </a:solidFill>
            <a:ln>
              <a:noFill/>
            </a:ln>
            <a:effectLst/>
          </c:spPr>
          <c:invertIfNegative val="0"/>
          <c:cat>
            <c:strRef>
              <c:f>'Graphique 6'!$R$27:$V$27</c:f>
              <c:strCache>
                <c:ptCount val="5"/>
                <c:pt idx="0">
                  <c:v>2020/2019</c:v>
                </c:pt>
                <c:pt idx="1">
                  <c:v>2021/2019</c:v>
                </c:pt>
                <c:pt idx="2">
                  <c:v>2022/2019</c:v>
                </c:pt>
                <c:pt idx="3">
                  <c:v>2023/2019</c:v>
                </c:pt>
                <c:pt idx="4">
                  <c:v>2024/2019</c:v>
                </c:pt>
              </c:strCache>
            </c:strRef>
          </c:cat>
          <c:val>
            <c:numRef>
              <c:f>'Graphique 6'!$R$41:$V$41</c:f>
              <c:numCache>
                <c:formatCode>0%</c:formatCode>
                <c:ptCount val="5"/>
                <c:pt idx="0">
                  <c:v>-0.63370787453078203</c:v>
                </c:pt>
                <c:pt idx="1">
                  <c:v>-0.49005736854603854</c:v>
                </c:pt>
                <c:pt idx="2">
                  <c:v>-0.26511559116266081</c:v>
                </c:pt>
                <c:pt idx="3">
                  <c:v>-9.2071725264241122E-2</c:v>
                </c:pt>
                <c:pt idx="4">
                  <c:v>-1.0760872735150584E-2</c:v>
                </c:pt>
              </c:numCache>
            </c:numRef>
          </c:val>
          <c:extLst>
            <c:ext xmlns:c16="http://schemas.microsoft.com/office/drawing/2014/chart" uri="{C3380CC4-5D6E-409C-BE32-E72D297353CC}">
              <c16:uniqueId val="{0000001D-A580-40A7-9473-FF8B0E22ECE0}"/>
            </c:ext>
          </c:extLst>
        </c:ser>
        <c:ser>
          <c:idx val="14"/>
          <c:order val="14"/>
          <c:tx>
            <c:strRef>
              <c:f>'Graphique 6'!$Q$42</c:f>
              <c:strCache>
                <c:ptCount val="1"/>
                <c:pt idx="0">
                  <c:v>Petit Palais, Musée des Beaux-Arts de la ville de Paris</c:v>
                </c:pt>
              </c:strCache>
            </c:strRef>
          </c:tx>
          <c:spPr>
            <a:solidFill>
              <a:schemeClr val="accent3">
                <a:lumMod val="80000"/>
                <a:lumOff val="20000"/>
              </a:schemeClr>
            </a:solidFill>
            <a:ln>
              <a:noFill/>
            </a:ln>
            <a:effectLst/>
          </c:spPr>
          <c:invertIfNegative val="0"/>
          <c:dLbls>
            <c:dLbl>
              <c:idx val="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A580-40A7-9473-FF8B0E22ECE0}"/>
                </c:ext>
              </c:extLst>
            </c:dLbl>
            <c:dLbl>
              <c:idx val="4"/>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A580-40A7-9473-FF8B0E22ECE0}"/>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'Graphique 6'!$R$27:$V$27</c:f>
              <c:strCache>
                <c:ptCount val="5"/>
                <c:pt idx="0">
                  <c:v>2020/2019</c:v>
                </c:pt>
                <c:pt idx="1">
                  <c:v>2021/2019</c:v>
                </c:pt>
                <c:pt idx="2">
                  <c:v>2022/2019</c:v>
                </c:pt>
                <c:pt idx="3">
                  <c:v>2023/2019</c:v>
                </c:pt>
                <c:pt idx="4">
                  <c:v>2024/2019</c:v>
                </c:pt>
              </c:strCache>
            </c:strRef>
          </c:cat>
          <c:val>
            <c:numRef>
              <c:f>'Graphique 6'!$R$42:$V$42</c:f>
              <c:numCache>
                <c:formatCode>0%</c:formatCode>
                <c:ptCount val="5"/>
                <c:pt idx="0">
                  <c:v>-0.63112313083374549</c:v>
                </c:pt>
                <c:pt idx="1">
                  <c:v>-0.45533468730598026</c:v>
                </c:pt>
                <c:pt idx="2">
                  <c:v>0.12551431668227586</c:v>
                </c:pt>
                <c:pt idx="3">
                  <c:v>0.22016437087625884</c:v>
                </c:pt>
                <c:pt idx="4">
                  <c:v>0.53571120394826832</c:v>
                </c:pt>
              </c:numCache>
            </c:numRef>
          </c:val>
          <c:extLst>
            <c:ext xmlns:c16="http://schemas.microsoft.com/office/drawing/2014/chart" uri="{C3380CC4-5D6E-409C-BE32-E72D297353CC}">
              <c16:uniqueId val="{00000020-A580-40A7-9473-FF8B0E22ECE0}"/>
            </c:ext>
          </c:extLst>
        </c:ser>
        <c:ser>
          <c:idx val="15"/>
          <c:order val="15"/>
          <c:tx>
            <c:strRef>
              <c:f>'Graphique 6'!$Q$43</c:f>
              <c:strCache>
                <c:ptCount val="1"/>
                <c:pt idx="0">
                  <c:v>Musée du quai Branly - Jacques Chirac </c:v>
                </c:pt>
              </c:strCache>
            </c:strRef>
          </c:tx>
          <c:spPr>
            <a:solidFill>
              <a:schemeClr val="accent4">
                <a:lumMod val="80000"/>
                <a:lumOff val="20000"/>
              </a:schemeClr>
            </a:solidFill>
            <a:ln>
              <a:noFill/>
            </a:ln>
            <a:effectLst/>
          </c:spPr>
          <c:invertIfNegative val="0"/>
          <c:dLbls>
            <c:dLbl>
              <c:idx val="4"/>
              <c:layout>
                <c:manualLayout>
                  <c:x val="1.0470290190894111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A580-40A7-9473-FF8B0E22ECE0}"/>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'Graphique 6'!$R$27:$V$27</c:f>
              <c:strCache>
                <c:ptCount val="5"/>
                <c:pt idx="0">
                  <c:v>2020/2019</c:v>
                </c:pt>
                <c:pt idx="1">
                  <c:v>2021/2019</c:v>
                </c:pt>
                <c:pt idx="2">
                  <c:v>2022/2019</c:v>
                </c:pt>
                <c:pt idx="3">
                  <c:v>2023/2019</c:v>
                </c:pt>
                <c:pt idx="4">
                  <c:v>2024/2019</c:v>
                </c:pt>
              </c:strCache>
            </c:strRef>
          </c:cat>
          <c:val>
            <c:numRef>
              <c:f>'Graphique 6'!$R$43:$V$43</c:f>
              <c:numCache>
                <c:formatCode>0%</c:formatCode>
                <c:ptCount val="5"/>
                <c:pt idx="0">
                  <c:v>-0.62405390645803338</c:v>
                </c:pt>
                <c:pt idx="1">
                  <c:v>-0.46028099598770589</c:v>
                </c:pt>
                <c:pt idx="2">
                  <c:v>-0.15257549566952056</c:v>
                </c:pt>
                <c:pt idx="3">
                  <c:v>0.27274122282449254</c:v>
                </c:pt>
                <c:pt idx="4">
                  <c:v>0.14740870789686289</c:v>
                </c:pt>
              </c:numCache>
            </c:numRef>
          </c:val>
          <c:extLst>
            <c:ext xmlns:c16="http://schemas.microsoft.com/office/drawing/2014/chart" uri="{C3380CC4-5D6E-409C-BE32-E72D297353CC}">
              <c16:uniqueId val="{00000022-A580-40A7-9473-FF8B0E22ECE0}"/>
            </c:ext>
          </c:extLst>
        </c:ser>
        <c:dLbls>
          <c:showLegendKey val="0"/>
          <c:showVal val="0"/>
          <c:showCatName val="0"/>
          <c:showSerName val="0"/>
          <c:showPercent val="0"/>
          <c:showBubbleSize val="0"/>
        </c:dLbls>
        <c:gapWidth val="219"/>
        <c:overlap val="-27"/>
        <c:axId val="2034609376"/>
        <c:axId val="2034608896"/>
      </c:barChart>
      <c:catAx>
        <c:axId val="2034609376"/>
        <c:scaling>
          <c:orientation val="minMax"/>
        </c:scaling>
        <c:delete val="0"/>
        <c:axPos val="b"/>
        <c:numFmt formatCode="General" sourceLinked="1"/>
        <c:majorTickMark val="cross"/>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fr-FR"/>
          </a:p>
        </c:txPr>
        <c:crossAx val="2034608896"/>
        <c:crosses val="autoZero"/>
        <c:auto val="1"/>
        <c:lblAlgn val="ctr"/>
        <c:lblOffset val="100"/>
        <c:noMultiLvlLbl val="0"/>
      </c:catAx>
      <c:valAx>
        <c:axId val="203460889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cross"/>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4609376"/>
        <c:crosses val="autoZero"/>
        <c:crossBetween val="between"/>
        <c:majorUnit val="0.1"/>
      </c:valAx>
      <c:spPr>
        <a:noFill/>
        <a:ln>
          <a:noFill/>
        </a:ln>
        <a:effectLst/>
      </c:spPr>
    </c:plotArea>
    <c:legend>
      <c:legendPos val="r"/>
      <c:layout>
        <c:manualLayout>
          <c:xMode val="edge"/>
          <c:yMode val="edge"/>
          <c:x val="0.74294099737532804"/>
          <c:y val="0.11783602771927507"/>
          <c:w val="0.24905900262467193"/>
          <c:h val="0.82534068143625561"/>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s>
</file>

<file path=xl/drawings/_rels/drawing7.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xdr:from>
      <xdr:col>0</xdr:col>
      <xdr:colOff>114300</xdr:colOff>
      <xdr:row>1</xdr:row>
      <xdr:rowOff>72390</xdr:rowOff>
    </xdr:from>
    <xdr:to>
      <xdr:col>2</xdr:col>
      <xdr:colOff>1043940</xdr:colOff>
      <xdr:row>25</xdr:row>
      <xdr:rowOff>114300</xdr:rowOff>
    </xdr:to>
    <xdr:graphicFrame macro="">
      <xdr:nvGraphicFramePr>
        <xdr:cNvPr id="2" name="Graphique 1">
          <a:extLst>
            <a:ext uri="{FF2B5EF4-FFF2-40B4-BE49-F238E27FC236}">
              <a16:creationId xmlns:a16="http://schemas.microsoft.com/office/drawing/2014/main" id="{65669025-FADB-4ED0-AB17-E9F8455442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15551</xdr:colOff>
      <xdr:row>16</xdr:row>
      <xdr:rowOff>8553</xdr:rowOff>
    </xdr:from>
    <xdr:to>
      <xdr:col>10</xdr:col>
      <xdr:colOff>31102</xdr:colOff>
      <xdr:row>40</xdr:row>
      <xdr:rowOff>7775</xdr:rowOff>
    </xdr:to>
    <xdr:graphicFrame macro="">
      <xdr:nvGraphicFramePr>
        <xdr:cNvPr id="2" name="Graphique 1">
          <a:extLst>
            <a:ext uri="{FF2B5EF4-FFF2-40B4-BE49-F238E27FC236}">
              <a16:creationId xmlns:a16="http://schemas.microsoft.com/office/drawing/2014/main" id="{5E0AE90B-877F-47D6-8855-513068F5AF5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13606</xdr:colOff>
      <xdr:row>6</xdr:row>
      <xdr:rowOff>71729</xdr:rowOff>
    </xdr:from>
    <xdr:to>
      <xdr:col>8</xdr:col>
      <xdr:colOff>241039</xdr:colOff>
      <xdr:row>28</xdr:row>
      <xdr:rowOff>132184</xdr:rowOff>
    </xdr:to>
    <xdr:graphicFrame macro="">
      <xdr:nvGraphicFramePr>
        <xdr:cNvPr id="2" name="Graphique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0.08459</cdr:x>
      <cdr:y>0.32644</cdr:y>
    </cdr:from>
    <cdr:to>
      <cdr:x>0.11855</cdr:x>
      <cdr:y>0.39555</cdr:y>
    </cdr:to>
    <cdr:sp macro="" textlink="">
      <cdr:nvSpPr>
        <cdr:cNvPr id="2" name="ZoneTexte 1">
          <a:extLst xmlns:a="http://schemas.openxmlformats.org/drawingml/2006/main">
            <a:ext uri="{FF2B5EF4-FFF2-40B4-BE49-F238E27FC236}">
              <a16:creationId xmlns:a16="http://schemas.microsoft.com/office/drawing/2014/main" id="{382632E4-348F-55BD-6C8A-FC7BBE7B79C8}"/>
            </a:ext>
          </a:extLst>
        </cdr:cNvPr>
        <cdr:cNvSpPr txBox="1"/>
      </cdr:nvSpPr>
      <cdr:spPr>
        <a:xfrm xmlns:a="http://schemas.openxmlformats.org/drawingml/2006/main">
          <a:off x="588374" y="1223671"/>
          <a:ext cx="236220" cy="25908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fr-FR" sz="1100" kern="1200"/>
        </a:p>
      </cdr:txBody>
    </cdr:sp>
  </cdr:relSizeAnchor>
  <cdr:relSizeAnchor xmlns:cdr="http://schemas.openxmlformats.org/drawingml/2006/chartDrawing">
    <cdr:from>
      <cdr:x>0.07363</cdr:x>
      <cdr:y>0.28985</cdr:y>
    </cdr:from>
    <cdr:to>
      <cdr:x>0.11855</cdr:x>
      <cdr:y>0.35693</cdr:y>
    </cdr:to>
    <cdr:sp macro="" textlink="">
      <cdr:nvSpPr>
        <cdr:cNvPr id="3" name="ZoneTexte 2">
          <a:extLst xmlns:a="http://schemas.openxmlformats.org/drawingml/2006/main">
            <a:ext uri="{FF2B5EF4-FFF2-40B4-BE49-F238E27FC236}">
              <a16:creationId xmlns:a16="http://schemas.microsoft.com/office/drawing/2014/main" id="{2657AF45-2F61-388D-D510-2E71BFB35B9E}"/>
            </a:ext>
          </a:extLst>
        </cdr:cNvPr>
        <cdr:cNvSpPr txBox="1"/>
      </cdr:nvSpPr>
      <cdr:spPr>
        <a:xfrm xmlns:a="http://schemas.openxmlformats.org/drawingml/2006/main">
          <a:off x="512174" y="1086511"/>
          <a:ext cx="312420" cy="25146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fr-FR" sz="1000" b="1" kern="1200">
              <a:solidFill>
                <a:schemeClr val="tx1"/>
              </a:solidFill>
            </a:rPr>
            <a:t>35</a:t>
          </a:r>
        </a:p>
      </cdr:txBody>
    </cdr:sp>
  </cdr:relSizeAnchor>
  <cdr:relSizeAnchor xmlns:cdr="http://schemas.openxmlformats.org/drawingml/2006/chartDrawing">
    <cdr:from>
      <cdr:x>0.18367</cdr:x>
      <cdr:y>0.25139</cdr:y>
    </cdr:from>
    <cdr:to>
      <cdr:x>0.22859</cdr:x>
      <cdr:y>0.31847</cdr:y>
    </cdr:to>
    <cdr:sp macro="" textlink="">
      <cdr:nvSpPr>
        <cdr:cNvPr id="4" name="ZoneTexte 1">
          <a:extLst xmlns:a="http://schemas.openxmlformats.org/drawingml/2006/main">
            <a:ext uri="{FF2B5EF4-FFF2-40B4-BE49-F238E27FC236}">
              <a16:creationId xmlns:a16="http://schemas.microsoft.com/office/drawing/2014/main" id="{5CFCE39E-AE04-22AA-4DF5-6D5376F00B2F}"/>
            </a:ext>
          </a:extLst>
        </cdr:cNvPr>
        <cdr:cNvSpPr txBox="1"/>
      </cdr:nvSpPr>
      <cdr:spPr>
        <a:xfrm xmlns:a="http://schemas.openxmlformats.org/drawingml/2006/main">
          <a:off x="1277620" y="942340"/>
          <a:ext cx="312420" cy="25146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1000" b="1" kern="1200">
              <a:solidFill>
                <a:schemeClr val="tx1"/>
              </a:solidFill>
            </a:rPr>
            <a:t>38</a:t>
          </a:r>
        </a:p>
      </cdr:txBody>
    </cdr:sp>
  </cdr:relSizeAnchor>
  <cdr:relSizeAnchor xmlns:cdr="http://schemas.openxmlformats.org/drawingml/2006/chartDrawing">
    <cdr:from>
      <cdr:x>0.30965</cdr:x>
      <cdr:y>0.25139</cdr:y>
    </cdr:from>
    <cdr:to>
      <cdr:x>0.35457</cdr:x>
      <cdr:y>0.31847</cdr:y>
    </cdr:to>
    <cdr:sp macro="" textlink="">
      <cdr:nvSpPr>
        <cdr:cNvPr id="5" name="ZoneTexte 1">
          <a:extLst xmlns:a="http://schemas.openxmlformats.org/drawingml/2006/main">
            <a:ext uri="{FF2B5EF4-FFF2-40B4-BE49-F238E27FC236}">
              <a16:creationId xmlns:a16="http://schemas.microsoft.com/office/drawing/2014/main" id="{B56AAC7E-1133-EE29-C07D-6D8CF25CFD4D}"/>
            </a:ext>
          </a:extLst>
        </cdr:cNvPr>
        <cdr:cNvSpPr txBox="1"/>
      </cdr:nvSpPr>
      <cdr:spPr>
        <a:xfrm xmlns:a="http://schemas.openxmlformats.org/drawingml/2006/main">
          <a:off x="2153920" y="942340"/>
          <a:ext cx="312420" cy="25146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1000" b="1" kern="1200">
              <a:solidFill>
                <a:schemeClr val="tx1"/>
              </a:solidFill>
            </a:rPr>
            <a:t>38</a:t>
          </a:r>
        </a:p>
      </cdr:txBody>
    </cdr:sp>
  </cdr:relSizeAnchor>
  <cdr:relSizeAnchor xmlns:cdr="http://schemas.openxmlformats.org/drawingml/2006/chartDrawing">
    <cdr:from>
      <cdr:x>0.44002</cdr:x>
      <cdr:y>0.61932</cdr:y>
    </cdr:from>
    <cdr:to>
      <cdr:x>0.48493</cdr:x>
      <cdr:y>0.68641</cdr:y>
    </cdr:to>
    <cdr:sp macro="" textlink="">
      <cdr:nvSpPr>
        <cdr:cNvPr id="6" name="ZoneTexte 1">
          <a:extLst xmlns:a="http://schemas.openxmlformats.org/drawingml/2006/main">
            <a:ext uri="{FF2B5EF4-FFF2-40B4-BE49-F238E27FC236}">
              <a16:creationId xmlns:a16="http://schemas.microsoft.com/office/drawing/2014/main" id="{B56AAC7E-1133-EE29-C07D-6D8CF25CFD4D}"/>
            </a:ext>
          </a:extLst>
        </cdr:cNvPr>
        <cdr:cNvSpPr txBox="1"/>
      </cdr:nvSpPr>
      <cdr:spPr>
        <a:xfrm xmlns:a="http://schemas.openxmlformats.org/drawingml/2006/main">
          <a:off x="3060700" y="2321560"/>
          <a:ext cx="312420" cy="25146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1000" b="1" kern="1200">
              <a:solidFill>
                <a:schemeClr val="tx1"/>
              </a:solidFill>
            </a:rPr>
            <a:t>11</a:t>
          </a:r>
        </a:p>
      </cdr:txBody>
    </cdr:sp>
  </cdr:relSizeAnchor>
  <cdr:relSizeAnchor xmlns:cdr="http://schemas.openxmlformats.org/drawingml/2006/chartDrawing">
    <cdr:from>
      <cdr:x>0.55723</cdr:x>
      <cdr:y>0.59087</cdr:y>
    </cdr:from>
    <cdr:to>
      <cdr:x>0.60215</cdr:x>
      <cdr:y>0.65795</cdr:y>
    </cdr:to>
    <cdr:sp macro="" textlink="">
      <cdr:nvSpPr>
        <cdr:cNvPr id="7" name="ZoneTexte 1">
          <a:extLst xmlns:a="http://schemas.openxmlformats.org/drawingml/2006/main">
            <a:ext uri="{FF2B5EF4-FFF2-40B4-BE49-F238E27FC236}">
              <a16:creationId xmlns:a16="http://schemas.microsoft.com/office/drawing/2014/main" id="{B56AAC7E-1133-EE29-C07D-6D8CF25CFD4D}"/>
            </a:ext>
          </a:extLst>
        </cdr:cNvPr>
        <cdr:cNvSpPr txBox="1"/>
      </cdr:nvSpPr>
      <cdr:spPr>
        <a:xfrm xmlns:a="http://schemas.openxmlformats.org/drawingml/2006/main">
          <a:off x="3876040" y="2214880"/>
          <a:ext cx="312420" cy="25146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1000" b="1" kern="1200">
              <a:solidFill>
                <a:schemeClr val="tx1"/>
              </a:solidFill>
            </a:rPr>
            <a:t>14</a:t>
          </a:r>
        </a:p>
      </cdr:txBody>
    </cdr:sp>
  </cdr:relSizeAnchor>
  <cdr:relSizeAnchor xmlns:cdr="http://schemas.openxmlformats.org/drawingml/2006/chartDrawing">
    <cdr:from>
      <cdr:x>0.68759</cdr:x>
      <cdr:y>0.31847</cdr:y>
    </cdr:from>
    <cdr:to>
      <cdr:x>0.73251</cdr:x>
      <cdr:y>0.38555</cdr:y>
    </cdr:to>
    <cdr:sp macro="" textlink="">
      <cdr:nvSpPr>
        <cdr:cNvPr id="8" name="ZoneTexte 1">
          <a:extLst xmlns:a="http://schemas.openxmlformats.org/drawingml/2006/main">
            <a:ext uri="{FF2B5EF4-FFF2-40B4-BE49-F238E27FC236}">
              <a16:creationId xmlns:a16="http://schemas.microsoft.com/office/drawing/2014/main" id="{B56AAC7E-1133-EE29-C07D-6D8CF25CFD4D}"/>
            </a:ext>
          </a:extLst>
        </cdr:cNvPr>
        <cdr:cNvSpPr txBox="1"/>
      </cdr:nvSpPr>
      <cdr:spPr>
        <a:xfrm xmlns:a="http://schemas.openxmlformats.org/drawingml/2006/main">
          <a:off x="4782820" y="1193800"/>
          <a:ext cx="312420" cy="25146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1000" b="1" kern="1200">
              <a:solidFill>
                <a:schemeClr val="tx1"/>
              </a:solidFill>
            </a:rPr>
            <a:t>33</a:t>
          </a:r>
        </a:p>
      </cdr:txBody>
    </cdr:sp>
  </cdr:relSizeAnchor>
  <cdr:relSizeAnchor xmlns:cdr="http://schemas.openxmlformats.org/drawingml/2006/chartDrawing">
    <cdr:from>
      <cdr:x>0.81357</cdr:x>
      <cdr:y>0.25342</cdr:y>
    </cdr:from>
    <cdr:to>
      <cdr:x>0.85849</cdr:x>
      <cdr:y>0.3205</cdr:y>
    </cdr:to>
    <cdr:sp macro="" textlink="">
      <cdr:nvSpPr>
        <cdr:cNvPr id="9" name="ZoneTexte 1">
          <a:extLst xmlns:a="http://schemas.openxmlformats.org/drawingml/2006/main">
            <a:ext uri="{FF2B5EF4-FFF2-40B4-BE49-F238E27FC236}">
              <a16:creationId xmlns:a16="http://schemas.microsoft.com/office/drawing/2014/main" id="{B56AAC7E-1133-EE29-C07D-6D8CF25CFD4D}"/>
            </a:ext>
          </a:extLst>
        </cdr:cNvPr>
        <cdr:cNvSpPr txBox="1"/>
      </cdr:nvSpPr>
      <cdr:spPr>
        <a:xfrm xmlns:a="http://schemas.openxmlformats.org/drawingml/2006/main">
          <a:off x="5659120" y="949960"/>
          <a:ext cx="312420" cy="25146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1000" b="1" kern="1200">
              <a:solidFill>
                <a:schemeClr val="tx1"/>
              </a:solidFill>
            </a:rPr>
            <a:t>37</a:t>
          </a:r>
        </a:p>
      </cdr:txBody>
    </cdr:sp>
  </cdr:relSizeAnchor>
  <cdr:relSizeAnchor xmlns:cdr="http://schemas.openxmlformats.org/drawingml/2006/chartDrawing">
    <cdr:from>
      <cdr:x>0.93298</cdr:x>
      <cdr:y>0.26765</cdr:y>
    </cdr:from>
    <cdr:to>
      <cdr:x>0.97789</cdr:x>
      <cdr:y>0.33473</cdr:y>
    </cdr:to>
    <cdr:sp macro="" textlink="">
      <cdr:nvSpPr>
        <cdr:cNvPr id="10" name="ZoneTexte 1">
          <a:extLst xmlns:a="http://schemas.openxmlformats.org/drawingml/2006/main">
            <a:ext uri="{FF2B5EF4-FFF2-40B4-BE49-F238E27FC236}">
              <a16:creationId xmlns:a16="http://schemas.microsoft.com/office/drawing/2014/main" id="{B56AAC7E-1133-EE29-C07D-6D8CF25CFD4D}"/>
            </a:ext>
          </a:extLst>
        </cdr:cNvPr>
        <cdr:cNvSpPr txBox="1"/>
      </cdr:nvSpPr>
      <cdr:spPr>
        <a:xfrm xmlns:a="http://schemas.openxmlformats.org/drawingml/2006/main">
          <a:off x="6489700" y="1003300"/>
          <a:ext cx="312420" cy="25146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1000" b="1" kern="1200">
              <a:solidFill>
                <a:schemeClr val="tx1"/>
              </a:solidFill>
            </a:rPr>
            <a:t>37</a:t>
          </a:r>
        </a:p>
      </cdr:txBody>
    </cdr:sp>
  </cdr:relSizeAnchor>
</c:userShapes>
</file>

<file path=xl/drawings/drawing5.xml><?xml version="1.0" encoding="utf-8"?>
<xdr:wsDr xmlns:xdr="http://schemas.openxmlformats.org/drawingml/2006/spreadsheetDrawing" xmlns:a="http://schemas.openxmlformats.org/drawingml/2006/main">
  <xdr:twoCellAnchor>
    <xdr:from>
      <xdr:col>0</xdr:col>
      <xdr:colOff>228600</xdr:colOff>
      <xdr:row>1</xdr:row>
      <xdr:rowOff>57150</xdr:rowOff>
    </xdr:from>
    <xdr:to>
      <xdr:col>8</xdr:col>
      <xdr:colOff>219075</xdr:colOff>
      <xdr:row>29</xdr:row>
      <xdr:rowOff>64770</xdr:rowOff>
    </xdr:to>
    <xdr:graphicFrame macro="">
      <xdr:nvGraphicFramePr>
        <xdr:cNvPr id="2" name="Graphique 1">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5</xdr:col>
      <xdr:colOff>213360</xdr:colOff>
      <xdr:row>1</xdr:row>
      <xdr:rowOff>68580</xdr:rowOff>
    </xdr:from>
    <xdr:to>
      <xdr:col>15</xdr:col>
      <xdr:colOff>167640</xdr:colOff>
      <xdr:row>32</xdr:row>
      <xdr:rowOff>38100</xdr:rowOff>
    </xdr:to>
    <xdr:graphicFrame macro="">
      <xdr:nvGraphicFramePr>
        <xdr:cNvPr id="3" name="Graphique 2">
          <a:extLst>
            <a:ext uri="{FF2B5EF4-FFF2-40B4-BE49-F238E27FC236}">
              <a16:creationId xmlns:a16="http://schemas.microsoft.com/office/drawing/2014/main" id="{01F2D5C6-4933-412D-19BD-C33CEEC9495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47625</xdr:colOff>
      <xdr:row>1</xdr:row>
      <xdr:rowOff>49530</xdr:rowOff>
    </xdr:from>
    <xdr:to>
      <xdr:col>8</xdr:col>
      <xdr:colOff>581205</xdr:colOff>
      <xdr:row>24</xdr:row>
      <xdr:rowOff>11670</xdr:rowOff>
    </xdr:to>
    <xdr:graphicFrame macro="">
      <xdr:nvGraphicFramePr>
        <xdr:cNvPr id="2" name="Graphique 1">
          <a:extLst>
            <a:ext uri="{FF2B5EF4-FFF2-40B4-BE49-F238E27FC236}">
              <a16:creationId xmlns:a16="http://schemas.microsoft.com/office/drawing/2014/main" id="{00000000-0008-0000-0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91440</xdr:colOff>
      <xdr:row>1</xdr:row>
      <xdr:rowOff>53340</xdr:rowOff>
    </xdr:from>
    <xdr:to>
      <xdr:col>18</xdr:col>
      <xdr:colOff>769620</xdr:colOff>
      <xdr:row>25</xdr:row>
      <xdr:rowOff>118110</xdr:rowOff>
    </xdr:to>
    <xdr:graphicFrame macro="">
      <xdr:nvGraphicFramePr>
        <xdr:cNvPr id="4" name="Graphique 3">
          <a:extLst>
            <a:ext uri="{FF2B5EF4-FFF2-40B4-BE49-F238E27FC236}">
              <a16:creationId xmlns:a16="http://schemas.microsoft.com/office/drawing/2014/main" id="{B666D3DD-9212-3061-D31A-9FF9B11E714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2</xdr:row>
      <xdr:rowOff>0</xdr:rowOff>
    </xdr:from>
    <xdr:to>
      <xdr:col>12</xdr:col>
      <xdr:colOff>193887</xdr:colOff>
      <xdr:row>26</xdr:row>
      <xdr:rowOff>105410</xdr:rowOff>
    </xdr:to>
    <xdr:graphicFrame macro="">
      <xdr:nvGraphicFramePr>
        <xdr:cNvPr id="3" name="Graphique 2">
          <a:extLst>
            <a:ext uri="{FF2B5EF4-FFF2-40B4-BE49-F238E27FC236}">
              <a16:creationId xmlns:a16="http://schemas.microsoft.com/office/drawing/2014/main" id="{C4A5062D-1A8C-4C3C-AAC9-7DC12F2A21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jc.delvainquiere\Documents\JCD\SERVICE\Demandes\2025\Chi%20cl&#233;s%20Laura\Tourisme%20CC\Vidoc%20Freq_Musees_&amp;_Etab_patrimoniaux_panel_Source_Deps-doc_MC.xlsx" TargetMode="External"/><Relationship Id="rId1" Type="http://schemas.openxmlformats.org/officeDocument/2006/relationships/externalLinkPath" Target="file:///C:\Users\jc.delvainquiere\Documents\JCD\SERVICE\Demandes\2025\Chi%20cl&#233;s%20Laura\Tourisme%20CC\Vidoc%20Freq_Musees_&amp;_Etab_patrimoniaux_panel_Source_Deps-doc_MC.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jc.delvainquiere\Documents\JCD\SERVICE\Demandes\2025\Chi%20cl&#233;s%20Laura\Tourisme%20CC\Expositions%202024.xlsx" TargetMode="External"/><Relationship Id="rId1" Type="http://schemas.openxmlformats.org/officeDocument/2006/relationships/externalLinkPath" Target="file:///C:\Users\jc.delvainquiere\Documents\JCD\SERVICE\Demandes\2025\Chi%20cl&#233;s%20Laura\Tourisme%20CC\Expositions%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onnées"/>
      <sheetName val="Liste ets"/>
      <sheetName val="Chiffres clés 2025"/>
    </sheetNames>
    <sheetDataSet>
      <sheetData sheetId="0"/>
      <sheetData sheetId="1"/>
      <sheetData sheetId="2">
        <row r="1">
          <cell r="B1" t="str">
            <v>Fréquentation des musées et établissements patrimoniaux</v>
          </cell>
          <cell r="C1"/>
          <cell r="D1" t="str">
            <v>Voyages des résidents pour motif personnel</v>
          </cell>
          <cell r="E1"/>
        </row>
        <row r="2">
          <cell r="B2" t="str">
            <v xml:space="preserve"> en 2023</v>
          </cell>
          <cell r="C2" t="str">
            <v xml:space="preserve"> en 2024 (01/2023=100)</v>
          </cell>
          <cell r="D2" t="str">
            <v>en 2023</v>
          </cell>
          <cell r="E2" t="str">
            <v xml:space="preserve"> en 2024 (01/2023=100)</v>
          </cell>
        </row>
        <row r="3">
          <cell r="A3" t="str">
            <v>Janvier</v>
          </cell>
          <cell r="B3">
            <v>100</v>
          </cell>
          <cell r="C3">
            <v>106.05599551608296</v>
          </cell>
          <cell r="D3">
            <v>100</v>
          </cell>
          <cell r="E3">
            <v>84.768211920529808</v>
          </cell>
        </row>
        <row r="4">
          <cell r="A4" t="str">
            <v>Février</v>
          </cell>
          <cell r="B4">
            <v>104.09758708159309</v>
          </cell>
          <cell r="C4">
            <v>111.89542543413333</v>
          </cell>
          <cell r="D4">
            <v>105.96026490066225</v>
          </cell>
          <cell r="E4">
            <v>83.443708609271525</v>
          </cell>
        </row>
        <row r="5">
          <cell r="A5" t="str">
            <v>Mars</v>
          </cell>
          <cell r="B5">
            <v>109.31720829749692</v>
          </cell>
          <cell r="C5">
            <v>137.62376307252399</v>
          </cell>
          <cell r="D5">
            <v>88.741721854304643</v>
          </cell>
          <cell r="E5">
            <v>90.728476821192046</v>
          </cell>
        </row>
        <row r="6">
          <cell r="A6" t="str">
            <v>Avril</v>
          </cell>
          <cell r="B6">
            <v>169.04318020550349</v>
          </cell>
          <cell r="C6">
            <v>155.81611720632839</v>
          </cell>
          <cell r="D6">
            <v>120.52980132450331</v>
          </cell>
          <cell r="E6">
            <v>120.52980132450331</v>
          </cell>
        </row>
        <row r="7">
          <cell r="A7" t="str">
            <v>Mai</v>
          </cell>
          <cell r="B7">
            <v>162.76077360227458</v>
          </cell>
          <cell r="C7">
            <v>162.18242144178748</v>
          </cell>
          <cell r="D7">
            <v>145.03311258278146</v>
          </cell>
          <cell r="E7">
            <v>139.0728476821192</v>
          </cell>
        </row>
        <row r="8">
          <cell r="A8" t="str">
            <v>Juin</v>
          </cell>
          <cell r="B8">
            <v>159.1309879034101</v>
          </cell>
          <cell r="C8">
            <v>151.61810613577913</v>
          </cell>
          <cell r="D8">
            <v>113.90728476821192</v>
          </cell>
          <cell r="E8">
            <v>111.92052980132449</v>
          </cell>
        </row>
        <row r="9">
          <cell r="A9" t="str">
            <v>Juillet</v>
          </cell>
          <cell r="B9">
            <v>166.49340949991245</v>
          </cell>
          <cell r="C9">
            <v>128.98642096076503</v>
          </cell>
          <cell r="D9">
            <v>154.30463576158942</v>
          </cell>
          <cell r="E9">
            <v>131.12582781456953</v>
          </cell>
        </row>
        <row r="10">
          <cell r="A10" t="str">
            <v>Août</v>
          </cell>
          <cell r="B10">
            <v>163.2936958629958</v>
          </cell>
          <cell r="C10">
            <v>144.11405014588905</v>
          </cell>
          <cell r="D10">
            <v>188.74172185430464</v>
          </cell>
          <cell r="E10">
            <v>186.75496688741723</v>
          </cell>
        </row>
        <row r="11">
          <cell r="A11" t="str">
            <v>Septembre</v>
          </cell>
          <cell r="B11">
            <v>134.2471470937171</v>
          </cell>
          <cell r="C11">
            <v>132.01257268959773</v>
          </cell>
          <cell r="D11">
            <v>115.23178807947019</v>
          </cell>
          <cell r="E11">
            <v>109.27152317880795</v>
          </cell>
        </row>
        <row r="12">
          <cell r="A12" t="str">
            <v>Octobre</v>
          </cell>
          <cell r="B12">
            <v>141.62669280878441</v>
          </cell>
          <cell r="C12">
            <v>152.63503967380487</v>
          </cell>
          <cell r="D12">
            <v>105.96026490066225</v>
          </cell>
          <cell r="E12">
            <v>103.97350993377484</v>
          </cell>
        </row>
        <row r="13">
          <cell r="A13" t="str">
            <v>Novembre</v>
          </cell>
          <cell r="B13">
            <v>113.70520214547273</v>
          </cell>
          <cell r="C13">
            <v>116.16587117458795</v>
          </cell>
          <cell r="D13">
            <v>86.092715231788091</v>
          </cell>
          <cell r="E13">
            <v>90.066225165562912</v>
          </cell>
        </row>
        <row r="14">
          <cell r="A14" t="str">
            <v>Décembre</v>
          </cell>
          <cell r="B14">
            <v>114.0970877746452</v>
          </cell>
          <cell r="C14">
            <v>117.8956884493425</v>
          </cell>
          <cell r="D14">
            <v>118.54304635761588</v>
          </cell>
          <cell r="E14">
            <v>117.88079470198676</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ata 2024"/>
      <sheetName val="Feuil1"/>
      <sheetName val="Data Paris-Autres"/>
      <sheetName val="Paris"/>
      <sheetName val="Notes"/>
    </sheetNames>
    <sheetDataSet>
      <sheetData sheetId="0">
        <row r="217">
          <cell r="L217" t="str">
            <v>janvier</v>
          </cell>
          <cell r="M217" t="str">
            <v>février</v>
          </cell>
          <cell r="N217" t="str">
            <v>mars</v>
          </cell>
          <cell r="O217" t="str">
            <v>avril</v>
          </cell>
          <cell r="P217" t="str">
            <v>mai</v>
          </cell>
          <cell r="Q217" t="str">
            <v>juin</v>
          </cell>
          <cell r="R217" t="str">
            <v>juillet</v>
          </cell>
          <cell r="S217" t="str">
            <v>août</v>
          </cell>
          <cell r="T217" t="str">
            <v>septembre</v>
          </cell>
          <cell r="U217" t="str">
            <v>octobre</v>
          </cell>
          <cell r="V217" t="str">
            <v>novembre</v>
          </cell>
          <cell r="W217" t="str">
            <v>décembre</v>
          </cell>
        </row>
        <row r="219">
          <cell r="J219" t="str">
            <v>Début avant 2024 - fin en 2024 :</v>
          </cell>
          <cell r="K219" t="str">
            <v>fréquentation (totale = 4,5 millions d'entrées)</v>
          </cell>
          <cell r="L219">
            <v>1775693</v>
          </cell>
          <cell r="M219">
            <v>1079064</v>
          </cell>
          <cell r="N219">
            <v>921682</v>
          </cell>
          <cell r="O219">
            <v>448741</v>
          </cell>
          <cell r="P219">
            <v>171271</v>
          </cell>
          <cell r="Q219">
            <v>51977</v>
          </cell>
          <cell r="R219">
            <v>36217</v>
          </cell>
          <cell r="S219">
            <v>21006</v>
          </cell>
          <cell r="T219">
            <v>778</v>
          </cell>
          <cell r="U219">
            <v>0</v>
          </cell>
          <cell r="V219">
            <v>0</v>
          </cell>
          <cell r="W219">
            <v>0</v>
          </cell>
        </row>
        <row r="220">
          <cell r="J220"/>
          <cell r="K220" t="str">
            <v>nombre (total : 69)</v>
          </cell>
          <cell r="L220">
            <v>69</v>
          </cell>
          <cell r="M220">
            <v>45</v>
          </cell>
          <cell r="N220">
            <v>38</v>
          </cell>
          <cell r="O220">
            <v>26</v>
          </cell>
          <cell r="P220">
            <v>14</v>
          </cell>
          <cell r="Q220">
            <v>5</v>
          </cell>
          <cell r="R220">
            <v>3</v>
          </cell>
          <cell r="S220">
            <v>1</v>
          </cell>
          <cell r="T220">
            <v>1</v>
          </cell>
          <cell r="U220">
            <v>0</v>
          </cell>
          <cell r="V220">
            <v>0</v>
          </cell>
          <cell r="W220">
            <v>0</v>
          </cell>
        </row>
        <row r="222">
          <cell r="J222" t="str">
            <v>Début 2024 - fin en 2024 :</v>
          </cell>
          <cell r="K222" t="str">
            <v>fréquentation (totale = 6,5 millions d'entrées)</v>
          </cell>
          <cell r="L222">
            <v>1678</v>
          </cell>
          <cell r="M222">
            <v>162871</v>
          </cell>
          <cell r="N222">
            <v>607929</v>
          </cell>
          <cell r="O222">
            <v>1116954</v>
          </cell>
          <cell r="P222">
            <v>1295139</v>
          </cell>
          <cell r="Q222">
            <v>1174409</v>
          </cell>
          <cell r="R222">
            <v>832059</v>
          </cell>
          <cell r="S222">
            <v>592618</v>
          </cell>
          <cell r="T222">
            <v>408660</v>
          </cell>
          <cell r="U222">
            <v>256741</v>
          </cell>
          <cell r="V222">
            <v>71928</v>
          </cell>
          <cell r="W222">
            <v>28959</v>
          </cell>
        </row>
        <row r="223">
          <cell r="J223"/>
          <cell r="K223" t="str">
            <v>nombre (total : 65)</v>
          </cell>
          <cell r="L223">
            <v>1</v>
          </cell>
          <cell r="M223">
            <v>11</v>
          </cell>
          <cell r="N223">
            <v>27</v>
          </cell>
          <cell r="O223">
            <v>41</v>
          </cell>
          <cell r="P223">
            <v>50</v>
          </cell>
          <cell r="Q223">
            <v>55</v>
          </cell>
          <cell r="R223">
            <v>50</v>
          </cell>
          <cell r="S223">
            <v>39</v>
          </cell>
          <cell r="T223">
            <v>30</v>
          </cell>
          <cell r="U223">
            <v>21</v>
          </cell>
          <cell r="V223">
            <v>14</v>
          </cell>
          <cell r="W223">
            <v>7</v>
          </cell>
        </row>
        <row r="225">
          <cell r="J225" t="str">
            <v>Début 2024 - fin après 2024 :</v>
          </cell>
          <cell r="K225" t="str">
            <v>fréquentation (totale = 7,5 millions d'entrées)</v>
          </cell>
          <cell r="L225">
            <v>0</v>
          </cell>
          <cell r="M225">
            <v>57394</v>
          </cell>
          <cell r="N225">
            <v>123552</v>
          </cell>
          <cell r="O225">
            <v>189184</v>
          </cell>
          <cell r="P225">
            <v>229653</v>
          </cell>
          <cell r="Q225">
            <v>256188</v>
          </cell>
          <cell r="R225">
            <v>277020</v>
          </cell>
          <cell r="S225">
            <v>277020</v>
          </cell>
          <cell r="T225">
            <v>488544</v>
          </cell>
          <cell r="U225">
            <v>1439990</v>
          </cell>
          <cell r="V225">
            <v>1955975</v>
          </cell>
          <cell r="W225">
            <v>2262699</v>
          </cell>
        </row>
        <row r="226">
          <cell r="J226"/>
          <cell r="K226" t="str">
            <v>nombre (total : 78)</v>
          </cell>
          <cell r="L226">
            <v>0</v>
          </cell>
          <cell r="M226">
            <v>3</v>
          </cell>
          <cell r="N226">
            <v>3</v>
          </cell>
          <cell r="O226">
            <v>9</v>
          </cell>
          <cell r="P226">
            <v>10</v>
          </cell>
          <cell r="Q226">
            <v>14</v>
          </cell>
          <cell r="R226">
            <v>14</v>
          </cell>
          <cell r="S226">
            <v>14</v>
          </cell>
          <cell r="T226">
            <v>22</v>
          </cell>
          <cell r="U226">
            <v>55</v>
          </cell>
          <cell r="V226">
            <v>73</v>
          </cell>
          <cell r="W226">
            <v>78</v>
          </cell>
        </row>
      </sheetData>
      <sheetData sheetId="1"/>
      <sheetData sheetId="2"/>
      <sheetData sheetId="3"/>
      <sheetData sheetId="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23"/>
  <sheetViews>
    <sheetView workbookViewId="0"/>
  </sheetViews>
  <sheetFormatPr baseColWidth="10" defaultColWidth="11.44140625" defaultRowHeight="10.199999999999999" x14ac:dyDescent="0.2"/>
  <cols>
    <col min="1" max="16384" width="11.44140625" style="1"/>
  </cols>
  <sheetData>
    <row r="1" spans="1:2" ht="13.2" x14ac:dyDescent="0.25">
      <c r="A1" s="30" t="s">
        <v>150</v>
      </c>
    </row>
    <row r="3" spans="1:2" ht="13.2" x14ac:dyDescent="0.25">
      <c r="B3" s="176" t="s">
        <v>258</v>
      </c>
    </row>
    <row r="4" spans="1:2" ht="13.2" x14ac:dyDescent="0.25">
      <c r="B4" s="71"/>
    </row>
    <row r="5" spans="1:2" ht="13.2" x14ac:dyDescent="0.25">
      <c r="B5" s="6" t="s">
        <v>537</v>
      </c>
    </row>
    <row r="6" spans="1:2" ht="13.2" x14ac:dyDescent="0.25">
      <c r="B6" s="6"/>
    </row>
    <row r="7" spans="1:2" ht="13.2" x14ac:dyDescent="0.25">
      <c r="B7" s="176" t="s">
        <v>538</v>
      </c>
    </row>
    <row r="8" spans="1:2" ht="13.2" x14ac:dyDescent="0.25">
      <c r="B8" s="176"/>
    </row>
    <row r="9" spans="1:2" ht="13.2" x14ac:dyDescent="0.25">
      <c r="B9" s="176" t="s">
        <v>539</v>
      </c>
    </row>
    <row r="10" spans="1:2" ht="13.2" x14ac:dyDescent="0.25">
      <c r="B10" s="176"/>
    </row>
    <row r="11" spans="1:2" ht="13.2" x14ac:dyDescent="0.25">
      <c r="B11" s="176" t="s">
        <v>540</v>
      </c>
    </row>
    <row r="12" spans="1:2" ht="13.2" x14ac:dyDescent="0.25">
      <c r="B12" s="176"/>
    </row>
    <row r="13" spans="1:2" ht="13.2" x14ac:dyDescent="0.25">
      <c r="B13" s="6" t="s">
        <v>541</v>
      </c>
    </row>
    <row r="14" spans="1:2" ht="13.2" x14ac:dyDescent="0.25">
      <c r="B14" s="6"/>
    </row>
    <row r="15" spans="1:2" ht="13.2" x14ac:dyDescent="0.25">
      <c r="B15" s="6" t="s">
        <v>559</v>
      </c>
    </row>
    <row r="16" spans="1:2" ht="13.2" x14ac:dyDescent="0.25">
      <c r="B16" s="6"/>
    </row>
    <row r="17" spans="2:3" ht="13.2" x14ac:dyDescent="0.25">
      <c r="B17" s="6" t="s">
        <v>560</v>
      </c>
    </row>
    <row r="18" spans="2:3" ht="13.2" x14ac:dyDescent="0.25">
      <c r="B18" s="6"/>
    </row>
    <row r="19" spans="2:3" ht="13.2" x14ac:dyDescent="0.25">
      <c r="B19" s="176" t="s">
        <v>360</v>
      </c>
    </row>
    <row r="21" spans="2:3" ht="17.399999999999999" x14ac:dyDescent="0.2">
      <c r="C21" s="164"/>
    </row>
    <row r="22" spans="2:3" ht="17.399999999999999" x14ac:dyDescent="0.2">
      <c r="C22" s="164"/>
    </row>
    <row r="23" spans="2:3" ht="17.399999999999999" x14ac:dyDescent="0.2">
      <c r="C23" s="164"/>
    </row>
  </sheetData>
  <hyperlinks>
    <hyperlink ref="B3" location="'Graph 1 CC 2025'!A1" display="Graphique 1 : Indices mensuels de fréquentation des lieux patrimoniaux et du nombre de voyages des résidents en France, en 2023" xr:uid="{00000000-0004-0000-0000-000000000000}"/>
    <hyperlink ref="B9" location="'Graphique 3'!A1" display="Graphique 3 : Nombre d'entrées de visiteurs résidents et non-résidents dans les musées et sites patrimoniaux documentés de 2017 à 2024" xr:uid="{00000000-0004-0000-0000-000001000000}"/>
    <hyperlink ref="B7" location="'Tab 1 CC 2025'!A1" display="Tableau 1 : Part et nombre des visiteurs non-résidents en France dans les entrées totales de 2019 à 2024, vingt-huit lieux patrimoniaux documentés" xr:uid="{00000000-0004-0000-0000-000002000000}"/>
    <hyperlink ref="B13" location="'Graph 5 CC 2025'!A1" display="Graphique 5 : Nombre d'entrées de visiteurs non-résidents et résidents et part des non-résidents dans les musées et sites patrimoniaux documentés en 2024" xr:uid="{00000000-0004-0000-0000-000003000000}"/>
    <hyperlink ref="B19" location="'Tab 2 CC 2025'!A1" display="Tableau 2 : Fréquentaiton et durée totales des quinze expositions les plus fréquentées en Ile-de-France, en 2019, 2021, 2022 et 2023" xr:uid="{00000000-0004-0000-0000-000004000000}"/>
    <hyperlink ref="B11" location="'Graphique 4'!I1" display="Graphique 4 : Visiteurs résidents et non-résidents dans les entrées de vingt-huit lieux patrimoniaux documentés de 2017 à 2023" xr:uid="{00000000-0004-0000-0000-000005000000}"/>
    <hyperlink ref="B5" location="'Graph 2 CC 2025'!D1" display="Graphique 2 : Fréquentation mensuelle des expositions en 2024" xr:uid="{00000000-0004-0000-0000-000006000000}"/>
    <hyperlink ref="B15" location="'Graphique 6'!A1" display="Graphique 6 : Fréquentation 2019 à 2024 des sites culturels franciliens de plus d'un million d'entrées en 2024 " xr:uid="{4DDCB5B9-1CFF-4BC0-9E7F-48DEA9A8A2F4}"/>
    <hyperlink ref="B17" location="'Graphique 7'!A1" display="Graphique 7 : Taux d'évolution par rapport à 2019 du nombre d'entrées de 2020 à 2024 pour les sites culturels franciliens de plus d'un million d'entrées en 2024" xr:uid="{D2F9C432-7956-452A-8B8E-B35AC9E2950E}"/>
  </hyperlinks>
  <pageMargins left="0.7" right="0.7" top="0.75" bottom="0.75" header="0.3" footer="0.3"/>
  <pageSetup paperSize="9" scale="89" orientation="landscape"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sheetPr>
  <dimension ref="A1:N126"/>
  <sheetViews>
    <sheetView topLeftCell="B1" zoomScale="90" zoomScaleNormal="90" zoomScaleSheetLayoutView="90" workbookViewId="0">
      <selection activeCell="F1" sqref="F1"/>
    </sheetView>
  </sheetViews>
  <sheetFormatPr baseColWidth="10" defaultRowHeight="13.2" x14ac:dyDescent="0.25"/>
  <cols>
    <col min="1" max="1" width="41.6640625" bestFit="1" customWidth="1"/>
    <col min="2" max="2" width="76.44140625" customWidth="1"/>
    <col min="3" max="3" width="14.5546875" customWidth="1"/>
    <col min="4" max="4" width="19.5546875" customWidth="1"/>
    <col min="5" max="5" width="12" customWidth="1"/>
    <col min="6" max="6" width="13.109375" bestFit="1" customWidth="1"/>
    <col min="7" max="7" width="18.6640625" customWidth="1"/>
    <col min="8" max="8" width="13.6640625" customWidth="1"/>
    <col min="9" max="9" width="19" customWidth="1"/>
    <col min="10" max="10" width="13.33203125" customWidth="1"/>
    <col min="11" max="11" width="14.33203125" customWidth="1"/>
    <col min="12" max="12" width="18.88671875" customWidth="1"/>
    <col min="13" max="13" width="16.5546875" customWidth="1"/>
    <col min="14" max="14" width="14.21875" customWidth="1"/>
  </cols>
  <sheetData>
    <row r="1" spans="1:14" x14ac:dyDescent="0.25">
      <c r="A1" s="72" t="s">
        <v>526</v>
      </c>
      <c r="B1" s="59"/>
      <c r="C1" s="59"/>
      <c r="D1" s="59"/>
      <c r="F1" s="72" t="s">
        <v>527</v>
      </c>
      <c r="G1" s="1"/>
      <c r="H1" s="1"/>
      <c r="I1" s="1"/>
      <c r="J1" s="1"/>
      <c r="K1" s="1"/>
      <c r="L1" s="1"/>
    </row>
    <row r="2" spans="1:14" x14ac:dyDescent="0.25">
      <c r="A2" s="72"/>
      <c r="B2" s="59"/>
      <c r="C2" s="59"/>
      <c r="D2" s="59"/>
      <c r="F2" s="72"/>
      <c r="G2" s="1"/>
      <c r="H2" s="1"/>
      <c r="I2" s="1"/>
      <c r="J2" s="1"/>
      <c r="K2" s="1"/>
      <c r="L2" s="1"/>
    </row>
    <row r="3" spans="1:14" x14ac:dyDescent="0.25">
      <c r="A3" s="72"/>
      <c r="B3" s="59"/>
      <c r="C3" s="59"/>
      <c r="D3" s="59"/>
      <c r="F3" s="5"/>
      <c r="G3" s="1"/>
      <c r="H3" s="185">
        <v>2019</v>
      </c>
      <c r="I3" s="186"/>
      <c r="J3" s="160">
        <v>2021</v>
      </c>
      <c r="K3" s="185">
        <v>2022</v>
      </c>
      <c r="L3" s="186"/>
      <c r="M3" s="222">
        <v>2023</v>
      </c>
      <c r="N3" s="216">
        <v>2024</v>
      </c>
    </row>
    <row r="4" spans="1:14" ht="21" x14ac:dyDescent="0.25">
      <c r="A4" s="210" t="s">
        <v>214</v>
      </c>
      <c r="B4" s="211" t="s">
        <v>43</v>
      </c>
      <c r="C4" s="212" t="s">
        <v>44</v>
      </c>
      <c r="D4" s="212" t="s">
        <v>218</v>
      </c>
      <c r="F4" s="31"/>
      <c r="G4" s="31"/>
      <c r="H4" s="69" t="s">
        <v>222</v>
      </c>
      <c r="I4" s="139" t="s">
        <v>223</v>
      </c>
      <c r="J4" s="161" t="s">
        <v>363</v>
      </c>
      <c r="K4" s="69" t="s">
        <v>222</v>
      </c>
      <c r="L4" s="139" t="s">
        <v>224</v>
      </c>
      <c r="M4" s="223" t="s">
        <v>363</v>
      </c>
      <c r="N4" s="217" t="s">
        <v>363</v>
      </c>
    </row>
    <row r="5" spans="1:14" ht="20.399999999999999" x14ac:dyDescent="0.25">
      <c r="A5" s="60">
        <v>2024</v>
      </c>
      <c r="B5" s="63">
        <f>C39</f>
        <v>7487761</v>
      </c>
      <c r="C5" s="63">
        <f>D39</f>
        <v>2363</v>
      </c>
      <c r="D5" s="63">
        <f>B5/C5</f>
        <v>3168.7520101565806</v>
      </c>
      <c r="F5" s="159" t="s">
        <v>219</v>
      </c>
      <c r="G5" s="152" t="s">
        <v>361</v>
      </c>
      <c r="H5" s="153">
        <f>B15</f>
        <v>8460990</v>
      </c>
      <c r="I5" s="154">
        <f>B17</f>
        <v>5645510</v>
      </c>
      <c r="J5" s="162">
        <f>B13</f>
        <v>3547356</v>
      </c>
      <c r="K5" s="155">
        <f>B9</f>
        <v>6334334</v>
      </c>
      <c r="L5" s="156">
        <f>B11</f>
        <v>5084334</v>
      </c>
      <c r="M5" s="224">
        <f>C60</f>
        <v>5805795</v>
      </c>
      <c r="N5" s="218">
        <f>B5</f>
        <v>7487761</v>
      </c>
    </row>
    <row r="6" spans="1:14" x14ac:dyDescent="0.25">
      <c r="A6" s="135" t="s">
        <v>220</v>
      </c>
      <c r="B6" s="62">
        <f>C40</f>
        <v>499184.06666666665</v>
      </c>
      <c r="C6" s="62">
        <f>D40</f>
        <v>157.53333333333333</v>
      </c>
      <c r="D6" s="62">
        <f>B6/C6</f>
        <v>3168.7520101565806</v>
      </c>
      <c r="F6" s="157"/>
      <c r="G6" s="158" t="s">
        <v>220</v>
      </c>
      <c r="H6" s="166">
        <f>B16</f>
        <v>564066</v>
      </c>
      <c r="I6" s="167">
        <f>B18</f>
        <v>434270</v>
      </c>
      <c r="J6" s="168">
        <f>B14</f>
        <v>236490.4</v>
      </c>
      <c r="K6" s="169">
        <f>B10</f>
        <v>422288.93333333335</v>
      </c>
      <c r="L6" s="170">
        <f>B12</f>
        <v>363166.71428571426</v>
      </c>
      <c r="M6" s="225">
        <f>C61</f>
        <v>387053</v>
      </c>
      <c r="N6" s="219">
        <f>B6</f>
        <v>499184.06666666665</v>
      </c>
    </row>
    <row r="7" spans="1:14" x14ac:dyDescent="0.25">
      <c r="A7" s="149">
        <v>2023</v>
      </c>
      <c r="B7" s="64">
        <f>C60</f>
        <v>5805795</v>
      </c>
      <c r="C7" s="64">
        <f>D60</f>
        <v>1861</v>
      </c>
      <c r="D7" s="64">
        <f>B7/C7</f>
        <v>3119.7178936055884</v>
      </c>
      <c r="F7" s="70" t="s">
        <v>211</v>
      </c>
      <c r="G7" s="70" t="s">
        <v>221</v>
      </c>
      <c r="H7" s="68">
        <f>C15</f>
        <v>2768</v>
      </c>
      <c r="I7" s="66">
        <f>C17</f>
        <v>2268</v>
      </c>
      <c r="J7" s="163">
        <f>C13</f>
        <v>2124</v>
      </c>
      <c r="K7" s="67">
        <f>C9</f>
        <v>2231</v>
      </c>
      <c r="L7" s="138">
        <f>C11</f>
        <v>2038</v>
      </c>
      <c r="M7" s="226">
        <f>D60</f>
        <v>1861</v>
      </c>
      <c r="N7" s="220">
        <f>C5</f>
        <v>2363</v>
      </c>
    </row>
    <row r="8" spans="1:14" x14ac:dyDescent="0.25">
      <c r="A8" s="150" t="s">
        <v>220</v>
      </c>
      <c r="B8" s="151">
        <f>C61</f>
        <v>387053</v>
      </c>
      <c r="C8" s="151">
        <f>D61</f>
        <v>124.06666666666666</v>
      </c>
      <c r="D8" s="151">
        <f>B8/C8</f>
        <v>3119.7178936055884</v>
      </c>
      <c r="F8" s="1"/>
      <c r="G8" s="65" t="s">
        <v>220</v>
      </c>
      <c r="H8" s="171">
        <f>C16</f>
        <v>184.53333333333333</v>
      </c>
      <c r="I8" s="172">
        <f>C18</f>
        <v>174.46153846153845</v>
      </c>
      <c r="J8" s="173">
        <f>C14</f>
        <v>141.6</v>
      </c>
      <c r="K8" s="174">
        <f>C10</f>
        <v>148.73333333333332</v>
      </c>
      <c r="L8" s="175">
        <f>C12</f>
        <v>145.57142857142858</v>
      </c>
      <c r="M8" s="227">
        <f>D61</f>
        <v>124.06666666666666</v>
      </c>
      <c r="N8" s="221">
        <f>C6</f>
        <v>157.53333333333333</v>
      </c>
    </row>
    <row r="9" spans="1:14" ht="20.399999999999999" x14ac:dyDescent="0.25">
      <c r="A9" s="60">
        <v>2022</v>
      </c>
      <c r="B9" s="63">
        <v>6334334</v>
      </c>
      <c r="C9" s="63">
        <v>2231</v>
      </c>
      <c r="D9" s="63">
        <v>2839.2353204840879</v>
      </c>
      <c r="F9" s="159" t="s">
        <v>219</v>
      </c>
      <c r="G9" s="165" t="s">
        <v>362</v>
      </c>
      <c r="H9" s="166">
        <f>D15</f>
        <v>3056.7160404624278</v>
      </c>
      <c r="I9" s="167">
        <f>D17</f>
        <v>2489.2019400352733</v>
      </c>
      <c r="J9" s="168">
        <f>D13</f>
        <v>1670.129943502825</v>
      </c>
      <c r="K9" s="169">
        <f>D9</f>
        <v>2839.2353204840879</v>
      </c>
      <c r="L9" s="170">
        <f>D11</f>
        <v>2494.7664376840039</v>
      </c>
      <c r="M9" s="225">
        <f>E61</f>
        <v>3119.7178936055884</v>
      </c>
      <c r="N9" s="219">
        <f>D5</f>
        <v>3168.7520101565806</v>
      </c>
    </row>
    <row r="10" spans="1:14" x14ac:dyDescent="0.25">
      <c r="A10" s="135" t="s">
        <v>220</v>
      </c>
      <c r="B10" s="136">
        <v>422288.93333333335</v>
      </c>
      <c r="C10" s="136">
        <v>148.73333333333332</v>
      </c>
      <c r="D10" s="136">
        <v>2839.2353204840883</v>
      </c>
    </row>
    <row r="11" spans="1:14" ht="24.6" customHeight="1" x14ac:dyDescent="0.25">
      <c r="A11" s="235" t="s">
        <v>217</v>
      </c>
      <c r="B11" s="63">
        <v>5084334</v>
      </c>
      <c r="C11" s="63">
        <v>2038</v>
      </c>
      <c r="D11" s="63">
        <v>2494.7664376840039</v>
      </c>
      <c r="F11" s="327" t="s">
        <v>364</v>
      </c>
      <c r="G11" s="327"/>
      <c r="H11" s="327"/>
      <c r="I11" s="327"/>
      <c r="J11" s="327"/>
      <c r="K11" s="327"/>
      <c r="L11" s="327"/>
      <c r="M11" s="327"/>
      <c r="N11" s="327"/>
    </row>
    <row r="12" spans="1:14" ht="24" customHeight="1" x14ac:dyDescent="0.25">
      <c r="A12" s="133" t="s">
        <v>70</v>
      </c>
      <c r="B12" s="134">
        <v>363166.71428571426</v>
      </c>
      <c r="C12" s="134">
        <v>145.57142857142858</v>
      </c>
      <c r="D12" s="134">
        <v>2494.7664376840034</v>
      </c>
      <c r="F12" s="327" t="s">
        <v>365</v>
      </c>
      <c r="G12" s="327"/>
      <c r="H12" s="327"/>
      <c r="I12" s="327"/>
      <c r="J12" s="327"/>
      <c r="K12" s="327"/>
      <c r="L12" s="327"/>
      <c r="M12" s="327"/>
      <c r="N12" s="327"/>
    </row>
    <row r="13" spans="1:14" ht="20.399999999999999" customHeight="1" x14ac:dyDescent="0.25">
      <c r="A13" s="144">
        <v>2021</v>
      </c>
      <c r="B13" s="145">
        <v>3547356</v>
      </c>
      <c r="C13" s="145">
        <v>2124</v>
      </c>
      <c r="D13" s="146">
        <v>1670.129943502825</v>
      </c>
      <c r="F13" s="327" t="s">
        <v>366</v>
      </c>
      <c r="G13" s="327"/>
      <c r="H13" s="327"/>
      <c r="I13" s="327"/>
      <c r="J13" s="327"/>
      <c r="K13" s="327"/>
      <c r="L13" s="327"/>
      <c r="M13" s="327"/>
      <c r="N13" s="327"/>
    </row>
    <row r="14" spans="1:14" ht="21.6" customHeight="1" x14ac:dyDescent="0.25">
      <c r="A14" s="147" t="s">
        <v>220</v>
      </c>
      <c r="B14" s="148">
        <v>236490.4</v>
      </c>
      <c r="C14" s="148">
        <v>141.6</v>
      </c>
      <c r="D14" s="148">
        <v>1670.129943502825</v>
      </c>
      <c r="F14" s="1" t="s">
        <v>528</v>
      </c>
    </row>
    <row r="15" spans="1:14" ht="24.6" customHeight="1" x14ac:dyDescent="0.25">
      <c r="A15" s="60">
        <v>2019</v>
      </c>
      <c r="B15" s="63">
        <v>8460990</v>
      </c>
      <c r="C15" s="63">
        <v>2768</v>
      </c>
      <c r="D15" s="63">
        <v>3056.7160404624278</v>
      </c>
    </row>
    <row r="16" spans="1:14" ht="23.4" customHeight="1" x14ac:dyDescent="0.25">
      <c r="A16" s="61" t="s">
        <v>220</v>
      </c>
      <c r="B16" s="62">
        <v>564066</v>
      </c>
      <c r="C16" s="62">
        <v>184.53333333333333</v>
      </c>
      <c r="D16" s="62">
        <v>3056.7160404624278</v>
      </c>
    </row>
    <row r="17" spans="1:4" ht="27" customHeight="1" x14ac:dyDescent="0.25">
      <c r="A17" s="235" t="s">
        <v>216</v>
      </c>
      <c r="B17" s="63">
        <v>5645510</v>
      </c>
      <c r="C17" s="63">
        <v>2268</v>
      </c>
      <c r="D17" s="81">
        <v>2489.2019400352733</v>
      </c>
    </row>
    <row r="18" spans="1:4" x14ac:dyDescent="0.25">
      <c r="A18" s="133" t="s">
        <v>70</v>
      </c>
      <c r="B18" s="134">
        <v>434270</v>
      </c>
      <c r="C18" s="134">
        <v>174.46153846153845</v>
      </c>
      <c r="D18" s="134">
        <v>2489.2019400352733</v>
      </c>
    </row>
    <row r="19" spans="1:4" x14ac:dyDescent="0.25">
      <c r="A19" s="133"/>
      <c r="B19" s="134"/>
      <c r="C19" s="134"/>
      <c r="D19" s="134"/>
    </row>
    <row r="20" spans="1:4" x14ac:dyDescent="0.25">
      <c r="A20" s="34" t="s">
        <v>525</v>
      </c>
      <c r="B20" s="134"/>
      <c r="C20" s="134"/>
      <c r="D20" s="134"/>
    </row>
    <row r="21" spans="1:4" x14ac:dyDescent="0.25">
      <c r="A21" s="34"/>
      <c r="B21" s="134"/>
      <c r="C21" s="134"/>
      <c r="D21" s="134"/>
    </row>
    <row r="22" spans="1:4" ht="20.399999999999999" x14ac:dyDescent="0.25">
      <c r="A22" s="35"/>
      <c r="B22" s="36"/>
      <c r="C22" s="37" t="s">
        <v>43</v>
      </c>
      <c r="D22" s="37" t="s">
        <v>44</v>
      </c>
    </row>
    <row r="23" spans="1:4" x14ac:dyDescent="0.25">
      <c r="A23" s="38" t="s">
        <v>42</v>
      </c>
      <c r="B23" s="39" t="s">
        <v>524</v>
      </c>
      <c r="C23" s="40"/>
      <c r="D23" s="40"/>
    </row>
    <row r="24" spans="1:4" x14ac:dyDescent="0.25">
      <c r="A24" s="140" t="s">
        <v>310</v>
      </c>
      <c r="B24" s="42" t="s">
        <v>309</v>
      </c>
      <c r="C24" s="43">
        <v>852168</v>
      </c>
      <c r="D24" s="44">
        <v>149</v>
      </c>
    </row>
    <row r="25" spans="1:4" x14ac:dyDescent="0.25">
      <c r="A25" s="228" t="s">
        <v>295</v>
      </c>
      <c r="B25" s="45" t="s">
        <v>294</v>
      </c>
      <c r="C25" s="43">
        <v>793556</v>
      </c>
      <c r="D25" s="44">
        <v>108</v>
      </c>
    </row>
    <row r="26" spans="1:4" x14ac:dyDescent="0.25">
      <c r="A26" s="228" t="s">
        <v>295</v>
      </c>
      <c r="B26" s="45" t="s">
        <v>387</v>
      </c>
      <c r="C26" s="43">
        <v>722130</v>
      </c>
      <c r="D26" s="44">
        <v>95</v>
      </c>
    </row>
    <row r="27" spans="1:4" x14ac:dyDescent="0.25">
      <c r="A27" s="228" t="s">
        <v>268</v>
      </c>
      <c r="B27" s="45" t="s">
        <v>446</v>
      </c>
      <c r="C27" s="43">
        <v>587858</v>
      </c>
      <c r="D27" s="44">
        <v>89</v>
      </c>
    </row>
    <row r="28" spans="1:4" x14ac:dyDescent="0.25">
      <c r="A28" s="229" t="s">
        <v>175</v>
      </c>
      <c r="B28" s="45" t="s">
        <v>430</v>
      </c>
      <c r="C28" s="43">
        <v>569520</v>
      </c>
      <c r="D28" s="44">
        <v>113</v>
      </c>
    </row>
    <row r="29" spans="1:4" x14ac:dyDescent="0.25">
      <c r="A29" s="231" t="s">
        <v>275</v>
      </c>
      <c r="B29" s="45" t="s">
        <v>425</v>
      </c>
      <c r="C29" s="43">
        <v>550000</v>
      </c>
      <c r="D29" s="44">
        <v>331</v>
      </c>
    </row>
    <row r="30" spans="1:4" x14ac:dyDescent="0.25">
      <c r="A30" s="230" t="s">
        <v>280</v>
      </c>
      <c r="B30" s="45" t="s">
        <v>440</v>
      </c>
      <c r="C30" s="43">
        <v>445258</v>
      </c>
      <c r="D30" s="44">
        <v>100</v>
      </c>
    </row>
    <row r="31" spans="1:4" x14ac:dyDescent="0.25">
      <c r="A31" s="228" t="s">
        <v>268</v>
      </c>
      <c r="B31" s="45" t="s">
        <v>435</v>
      </c>
      <c r="C31" s="43">
        <v>421632</v>
      </c>
      <c r="D31" s="44">
        <v>95</v>
      </c>
    </row>
    <row r="32" spans="1:4" x14ac:dyDescent="0.25">
      <c r="A32" s="230" t="s">
        <v>280</v>
      </c>
      <c r="B32" s="45" t="s">
        <v>382</v>
      </c>
      <c r="C32" s="43">
        <v>405771</v>
      </c>
      <c r="D32" s="44">
        <v>101</v>
      </c>
    </row>
    <row r="33" spans="1:5" x14ac:dyDescent="0.25">
      <c r="A33" s="142" t="s">
        <v>310</v>
      </c>
      <c r="B33" s="45" t="s">
        <v>464</v>
      </c>
      <c r="C33" s="43">
        <v>401082</v>
      </c>
      <c r="D33" s="44">
        <v>117</v>
      </c>
    </row>
    <row r="34" spans="1:5" x14ac:dyDescent="0.25">
      <c r="A34" s="229" t="s">
        <v>175</v>
      </c>
      <c r="B34" s="45" t="s">
        <v>391</v>
      </c>
      <c r="C34" s="43">
        <v>390498</v>
      </c>
      <c r="D34" s="44">
        <v>79</v>
      </c>
    </row>
    <row r="35" spans="1:5" x14ac:dyDescent="0.25">
      <c r="A35" s="44" t="s">
        <v>312</v>
      </c>
      <c r="B35" s="45" t="s">
        <v>311</v>
      </c>
      <c r="C35" s="43">
        <v>370780</v>
      </c>
      <c r="D35" s="44">
        <v>131</v>
      </c>
    </row>
    <row r="36" spans="1:5" x14ac:dyDescent="0.25">
      <c r="A36" s="229" t="s">
        <v>175</v>
      </c>
      <c r="B36" s="45" t="s">
        <v>379</v>
      </c>
      <c r="C36" s="43">
        <v>333508</v>
      </c>
      <c r="D36" s="44">
        <v>154</v>
      </c>
    </row>
    <row r="37" spans="1:5" x14ac:dyDescent="0.25">
      <c r="A37" s="44" t="s">
        <v>320</v>
      </c>
      <c r="B37" s="45" t="s">
        <v>426</v>
      </c>
      <c r="C37" s="43">
        <v>324000</v>
      </c>
      <c r="D37" s="44">
        <v>545</v>
      </c>
    </row>
    <row r="38" spans="1:5" x14ac:dyDescent="0.25">
      <c r="A38" s="44" t="s">
        <v>29</v>
      </c>
      <c r="B38" s="45" t="s">
        <v>431</v>
      </c>
      <c r="C38" s="43">
        <v>320000</v>
      </c>
      <c r="D38" s="44">
        <v>156</v>
      </c>
    </row>
    <row r="39" spans="1:5" x14ac:dyDescent="0.25">
      <c r="A39" s="41"/>
      <c r="B39" s="54" t="s">
        <v>522</v>
      </c>
      <c r="C39" s="55">
        <f>SUM(C24:C38)</f>
        <v>7487761</v>
      </c>
      <c r="D39" s="55">
        <f>SUM(D24:D38)</f>
        <v>2363</v>
      </c>
      <c r="E39" s="58">
        <f>C39/D39</f>
        <v>3168.7520101565806</v>
      </c>
    </row>
    <row r="40" spans="1:5" x14ac:dyDescent="0.25">
      <c r="A40" s="35"/>
      <c r="B40" s="52" t="s">
        <v>523</v>
      </c>
      <c r="C40" s="53">
        <f>AVERAGE(C24:C38)</f>
        <v>499184.06666666665</v>
      </c>
      <c r="D40" s="53">
        <f>AVERAGE(D24:D38)</f>
        <v>157.53333333333333</v>
      </c>
      <c r="E40" s="58">
        <f>C40/D40</f>
        <v>3168.7520101565806</v>
      </c>
    </row>
    <row r="41" spans="1:5" x14ac:dyDescent="0.25">
      <c r="B41" s="134"/>
      <c r="C41" s="134"/>
      <c r="D41" s="134"/>
    </row>
    <row r="42" spans="1:5" ht="20.399999999999999" x14ac:dyDescent="0.25">
      <c r="A42" s="35"/>
      <c r="B42" s="36"/>
      <c r="C42" s="37" t="s">
        <v>43</v>
      </c>
      <c r="D42" s="37" t="s">
        <v>44</v>
      </c>
    </row>
    <row r="43" spans="1:5" x14ac:dyDescent="0.25">
      <c r="A43" s="38" t="s">
        <v>42</v>
      </c>
      <c r="B43" s="39" t="s">
        <v>357</v>
      </c>
      <c r="C43" s="40"/>
      <c r="D43" s="40"/>
    </row>
    <row r="44" spans="1:5" x14ac:dyDescent="0.25">
      <c r="A44" s="41" t="s">
        <v>174</v>
      </c>
      <c r="B44" s="42" t="s">
        <v>259</v>
      </c>
      <c r="C44" s="43">
        <v>817036</v>
      </c>
      <c r="D44" s="44">
        <v>156</v>
      </c>
    </row>
    <row r="45" spans="1:5" x14ac:dyDescent="0.25">
      <c r="A45" s="228" t="s">
        <v>268</v>
      </c>
      <c r="B45" s="45" t="s">
        <v>267</v>
      </c>
      <c r="C45" s="43">
        <v>669160</v>
      </c>
      <c r="D45" s="44">
        <v>117</v>
      </c>
    </row>
    <row r="46" spans="1:5" x14ac:dyDescent="0.25">
      <c r="A46" s="142" t="s">
        <v>310</v>
      </c>
      <c r="B46" s="45" t="s">
        <v>262</v>
      </c>
      <c r="C46" s="43">
        <v>662016</v>
      </c>
      <c r="D46" s="44">
        <v>145</v>
      </c>
    </row>
    <row r="47" spans="1:5" x14ac:dyDescent="0.25">
      <c r="A47" s="44" t="s">
        <v>284</v>
      </c>
      <c r="B47" s="45" t="s">
        <v>283</v>
      </c>
      <c r="C47" s="43">
        <v>611000</v>
      </c>
      <c r="D47" s="44">
        <v>177</v>
      </c>
    </row>
    <row r="48" spans="1:5" x14ac:dyDescent="0.25">
      <c r="A48" s="228" t="s">
        <v>268</v>
      </c>
      <c r="B48" s="45" t="s">
        <v>269</v>
      </c>
      <c r="C48" s="43">
        <v>440080</v>
      </c>
      <c r="D48" s="44">
        <v>110</v>
      </c>
    </row>
    <row r="49" spans="1:5" x14ac:dyDescent="0.25">
      <c r="A49" s="230" t="s">
        <v>280</v>
      </c>
      <c r="B49" s="45" t="s">
        <v>279</v>
      </c>
      <c r="C49" s="43">
        <v>347549</v>
      </c>
      <c r="D49" s="44">
        <v>89</v>
      </c>
    </row>
    <row r="50" spans="1:5" x14ac:dyDescent="0.25">
      <c r="A50" s="228" t="s">
        <v>268</v>
      </c>
      <c r="B50" s="45" t="s">
        <v>176</v>
      </c>
      <c r="C50" s="43">
        <v>333762</v>
      </c>
      <c r="D50" s="44">
        <v>89</v>
      </c>
    </row>
    <row r="51" spans="1:5" x14ac:dyDescent="0.25">
      <c r="A51" s="44" t="s">
        <v>277</v>
      </c>
      <c r="B51" s="45" t="s">
        <v>181</v>
      </c>
      <c r="C51" s="43">
        <v>275873</v>
      </c>
      <c r="D51" s="44">
        <v>185</v>
      </c>
    </row>
    <row r="52" spans="1:5" x14ac:dyDescent="0.25">
      <c r="A52" s="44" t="s">
        <v>272</v>
      </c>
      <c r="B52" s="45" t="s">
        <v>182</v>
      </c>
      <c r="C52" s="43">
        <v>265125</v>
      </c>
      <c r="D52" s="44">
        <v>187</v>
      </c>
    </row>
    <row r="53" spans="1:5" x14ac:dyDescent="0.25">
      <c r="A53" s="44" t="s">
        <v>304</v>
      </c>
      <c r="B53" s="45" t="s">
        <v>338</v>
      </c>
      <c r="C53" s="43">
        <v>265000</v>
      </c>
      <c r="D53" s="44">
        <v>124</v>
      </c>
    </row>
    <row r="54" spans="1:5" x14ac:dyDescent="0.25">
      <c r="A54" s="44" t="s">
        <v>339</v>
      </c>
      <c r="B54" s="45" t="s">
        <v>183</v>
      </c>
      <c r="C54" s="43">
        <v>249520</v>
      </c>
      <c r="D54" s="44">
        <v>103</v>
      </c>
    </row>
    <row r="55" spans="1:5" x14ac:dyDescent="0.25">
      <c r="A55" s="44" t="s">
        <v>174</v>
      </c>
      <c r="B55" s="45" t="s">
        <v>263</v>
      </c>
      <c r="C55" s="43">
        <v>241397</v>
      </c>
      <c r="D55" s="44">
        <v>93</v>
      </c>
    </row>
    <row r="56" spans="1:5" x14ac:dyDescent="0.25">
      <c r="A56" s="44" t="s">
        <v>271</v>
      </c>
      <c r="B56" s="45" t="s">
        <v>270</v>
      </c>
      <c r="C56" s="43">
        <v>222763</v>
      </c>
      <c r="D56" s="44">
        <v>94</v>
      </c>
    </row>
    <row r="57" spans="1:5" x14ac:dyDescent="0.25">
      <c r="A57" s="229" t="s">
        <v>175</v>
      </c>
      <c r="B57" s="45" t="s">
        <v>264</v>
      </c>
      <c r="C57" s="43">
        <v>214309</v>
      </c>
      <c r="D57" s="44">
        <v>89</v>
      </c>
    </row>
    <row r="58" spans="1:5" x14ac:dyDescent="0.25">
      <c r="A58" s="229" t="s">
        <v>175</v>
      </c>
      <c r="B58" s="45" t="s">
        <v>186</v>
      </c>
      <c r="C58" s="43">
        <v>191205</v>
      </c>
      <c r="D58" s="44">
        <v>103</v>
      </c>
    </row>
    <row r="59" spans="1:5" x14ac:dyDescent="0.25">
      <c r="A59" s="48"/>
      <c r="B59" s="49"/>
      <c r="C59" s="48"/>
      <c r="D59" s="48"/>
    </row>
    <row r="60" spans="1:5" x14ac:dyDescent="0.25">
      <c r="A60" s="35"/>
      <c r="B60" s="50" t="s">
        <v>358</v>
      </c>
      <c r="C60" s="51">
        <f>SUM(C44:C58)</f>
        <v>5805795</v>
      </c>
      <c r="D60" s="51">
        <f>SUM(D44:D58)</f>
        <v>1861</v>
      </c>
      <c r="E60" s="58">
        <f>C60/D60</f>
        <v>3119.7178936055884</v>
      </c>
    </row>
    <row r="61" spans="1:5" x14ac:dyDescent="0.25">
      <c r="A61" s="35"/>
      <c r="B61" s="52" t="s">
        <v>359</v>
      </c>
      <c r="C61" s="53">
        <f>AVERAGE(C44:C58)</f>
        <v>387053</v>
      </c>
      <c r="D61" s="53">
        <f>AVERAGE(D44:D58)</f>
        <v>124.06666666666666</v>
      </c>
      <c r="E61" s="58">
        <f>C61/D61</f>
        <v>3119.7178936055884</v>
      </c>
    </row>
    <row r="62" spans="1:5" x14ac:dyDescent="0.25">
      <c r="A62" s="34"/>
      <c r="B62" s="59"/>
      <c r="C62" s="59"/>
      <c r="D62" s="59"/>
    </row>
    <row r="63" spans="1:5" ht="20.399999999999999" x14ac:dyDescent="0.25">
      <c r="A63" s="35"/>
      <c r="B63" s="36"/>
      <c r="C63" s="37" t="s">
        <v>43</v>
      </c>
      <c r="D63" s="37" t="s">
        <v>44</v>
      </c>
    </row>
    <row r="64" spans="1:5" x14ac:dyDescent="0.25">
      <c r="A64" s="38" t="s">
        <v>42</v>
      </c>
      <c r="B64" s="39" t="s">
        <v>194</v>
      </c>
      <c r="C64" s="40"/>
      <c r="D64" s="40"/>
    </row>
    <row r="65" spans="1:4" x14ac:dyDescent="0.25">
      <c r="A65" s="140" t="s">
        <v>4</v>
      </c>
      <c r="B65" s="141" t="s">
        <v>195</v>
      </c>
      <c r="C65" s="80">
        <v>1250000</v>
      </c>
      <c r="D65" s="142">
        <v>193</v>
      </c>
    </row>
    <row r="66" spans="1:4" x14ac:dyDescent="0.25">
      <c r="A66" s="228" t="s">
        <v>178</v>
      </c>
      <c r="B66" s="45" t="s">
        <v>196</v>
      </c>
      <c r="C66" s="43">
        <v>724414</v>
      </c>
      <c r="D66" s="44">
        <v>124</v>
      </c>
    </row>
    <row r="67" spans="1:4" x14ac:dyDescent="0.25">
      <c r="A67" s="44" t="s">
        <v>197</v>
      </c>
      <c r="B67" s="45" t="s">
        <v>173</v>
      </c>
      <c r="C67" s="43">
        <v>723000</v>
      </c>
      <c r="D67" s="46">
        <v>143</v>
      </c>
    </row>
    <row r="68" spans="1:4" x14ac:dyDescent="0.25">
      <c r="A68" s="228" t="s">
        <v>178</v>
      </c>
      <c r="B68" s="45" t="s">
        <v>198</v>
      </c>
      <c r="C68" s="43">
        <v>552480</v>
      </c>
      <c r="D68" s="44">
        <v>96</v>
      </c>
    </row>
    <row r="69" spans="1:4" x14ac:dyDescent="0.25">
      <c r="A69" s="233" t="s">
        <v>3</v>
      </c>
      <c r="B69" s="45" t="s">
        <v>199</v>
      </c>
      <c r="C69" s="43">
        <v>352722</v>
      </c>
      <c r="D69" s="44">
        <v>131</v>
      </c>
    </row>
    <row r="70" spans="1:4" x14ac:dyDescent="0.25">
      <c r="A70" s="228" t="s">
        <v>178</v>
      </c>
      <c r="B70" s="45" t="s">
        <v>200</v>
      </c>
      <c r="C70" s="43">
        <v>336404</v>
      </c>
      <c r="D70" s="44">
        <v>89</v>
      </c>
    </row>
    <row r="71" spans="1:4" x14ac:dyDescent="0.25">
      <c r="A71" s="233" t="s">
        <v>3</v>
      </c>
      <c r="B71" s="45" t="s">
        <v>201</v>
      </c>
      <c r="C71" s="43">
        <v>329267</v>
      </c>
      <c r="D71" s="44">
        <v>110</v>
      </c>
    </row>
    <row r="72" spans="1:4" x14ac:dyDescent="0.25">
      <c r="A72" s="44" t="s">
        <v>179</v>
      </c>
      <c r="B72" s="45" t="s">
        <v>202</v>
      </c>
      <c r="C72" s="43">
        <v>315000</v>
      </c>
      <c r="D72" s="44">
        <v>88</v>
      </c>
    </row>
    <row r="73" spans="1:4" x14ac:dyDescent="0.25">
      <c r="A73" s="44" t="s">
        <v>203</v>
      </c>
      <c r="B73" s="45" t="s">
        <v>180</v>
      </c>
      <c r="C73" s="43">
        <v>286534</v>
      </c>
      <c r="D73" s="44">
        <v>259</v>
      </c>
    </row>
    <row r="74" spans="1:4" x14ac:dyDescent="0.25">
      <c r="A74" s="44" t="s">
        <v>203</v>
      </c>
      <c r="B74" s="45" t="s">
        <v>204</v>
      </c>
      <c r="C74" s="43">
        <v>286534</v>
      </c>
      <c r="D74" s="44">
        <v>259</v>
      </c>
    </row>
    <row r="75" spans="1:4" x14ac:dyDescent="0.25">
      <c r="A75" s="44" t="s">
        <v>206</v>
      </c>
      <c r="B75" s="45" t="s">
        <v>205</v>
      </c>
      <c r="C75" s="43">
        <v>251531</v>
      </c>
      <c r="D75" s="44">
        <v>112</v>
      </c>
    </row>
    <row r="76" spans="1:4" x14ac:dyDescent="0.25">
      <c r="A76" s="44" t="s">
        <v>206</v>
      </c>
      <c r="B76" s="44" t="s">
        <v>207</v>
      </c>
      <c r="C76" s="47">
        <v>239162</v>
      </c>
      <c r="D76" s="44">
        <v>108</v>
      </c>
    </row>
    <row r="77" spans="1:4" x14ac:dyDescent="0.25">
      <c r="A77" s="44" t="s">
        <v>187</v>
      </c>
      <c r="B77" s="45" t="s">
        <v>208</v>
      </c>
      <c r="C77" s="43">
        <v>233233</v>
      </c>
      <c r="D77" s="44">
        <v>264</v>
      </c>
    </row>
    <row r="78" spans="1:4" x14ac:dyDescent="0.25">
      <c r="A78" s="229" t="s">
        <v>209</v>
      </c>
      <c r="B78" s="44" t="s">
        <v>184</v>
      </c>
      <c r="C78" s="47">
        <v>228310</v>
      </c>
      <c r="D78" s="44">
        <v>117</v>
      </c>
    </row>
    <row r="79" spans="1:4" x14ac:dyDescent="0.25">
      <c r="A79" s="229" t="s">
        <v>209</v>
      </c>
      <c r="B79" s="45" t="s">
        <v>210</v>
      </c>
      <c r="C79" s="43">
        <v>225743</v>
      </c>
      <c r="D79" s="44">
        <v>138</v>
      </c>
    </row>
    <row r="80" spans="1:4" x14ac:dyDescent="0.25">
      <c r="A80" s="48"/>
      <c r="B80" s="49"/>
      <c r="C80" s="48"/>
      <c r="D80" s="48"/>
    </row>
    <row r="81" spans="1:5" x14ac:dyDescent="0.25">
      <c r="A81" s="35"/>
      <c r="B81" s="50" t="s">
        <v>212</v>
      </c>
      <c r="C81" s="51">
        <f>SUM(C65:C79)</f>
        <v>6334334</v>
      </c>
      <c r="D81" s="51">
        <f>SUM(D65:D79)</f>
        <v>2231</v>
      </c>
      <c r="E81" s="58">
        <f>C81/D81</f>
        <v>2839.2353204840879</v>
      </c>
    </row>
    <row r="82" spans="1:5" x14ac:dyDescent="0.25">
      <c r="A82" s="35"/>
      <c r="B82" s="52" t="s">
        <v>213</v>
      </c>
      <c r="C82" s="53">
        <f>AVERAGE(C65:C79)</f>
        <v>422288.93333333335</v>
      </c>
      <c r="D82" s="53">
        <f>AVERAGE(D65:D79)</f>
        <v>148.73333333333332</v>
      </c>
      <c r="E82" s="58">
        <f>C82/D82</f>
        <v>2839.2353204840883</v>
      </c>
    </row>
    <row r="83" spans="1:5" x14ac:dyDescent="0.25">
      <c r="A83" s="35"/>
      <c r="B83" s="54" t="s">
        <v>217</v>
      </c>
      <c r="C83" s="55">
        <f>SUM(C66:C79)</f>
        <v>5084334</v>
      </c>
      <c r="D83" s="55">
        <f>SUM(D66:D79)</f>
        <v>2038</v>
      </c>
      <c r="E83" s="58">
        <f>C83/D83</f>
        <v>2494.7664376840039</v>
      </c>
    </row>
    <row r="84" spans="1:5" x14ac:dyDescent="0.25">
      <c r="A84" s="35"/>
      <c r="B84" s="52" t="s">
        <v>70</v>
      </c>
      <c r="C84" s="43">
        <f>C83/14</f>
        <v>363166.71428571426</v>
      </c>
      <c r="D84" s="43">
        <f>AVERAGE(D66:D79)</f>
        <v>145.57142857142858</v>
      </c>
      <c r="E84" s="58">
        <f>C84/D84</f>
        <v>2494.7664376840034</v>
      </c>
    </row>
    <row r="85" spans="1:5" x14ac:dyDescent="0.25">
      <c r="A85" s="34"/>
      <c r="B85" s="213"/>
      <c r="C85" s="7"/>
      <c r="D85" s="7"/>
      <c r="E85" s="58"/>
    </row>
    <row r="86" spans="1:5" x14ac:dyDescent="0.25">
      <c r="A86" s="38" t="s">
        <v>42</v>
      </c>
      <c r="B86" s="39" t="s">
        <v>71</v>
      </c>
      <c r="C86" s="137"/>
      <c r="D86" s="40"/>
    </row>
    <row r="87" spans="1:5" x14ac:dyDescent="0.25">
      <c r="A87" s="41" t="s">
        <v>53</v>
      </c>
      <c r="B87" s="42" t="s">
        <v>72</v>
      </c>
      <c r="C87" s="53">
        <v>356146</v>
      </c>
      <c r="D87" s="35">
        <v>124</v>
      </c>
    </row>
    <row r="88" spans="1:5" x14ac:dyDescent="0.25">
      <c r="A88" s="56" t="s">
        <v>73</v>
      </c>
      <c r="B88" s="56" t="s">
        <v>74</v>
      </c>
      <c r="C88" s="57">
        <v>300084</v>
      </c>
      <c r="D88" s="56">
        <v>103</v>
      </c>
    </row>
    <row r="89" spans="1:5" x14ac:dyDescent="0.25">
      <c r="A89" s="44" t="s">
        <v>59</v>
      </c>
      <c r="B89" s="45" t="s">
        <v>75</v>
      </c>
      <c r="C89" s="43">
        <v>297897</v>
      </c>
      <c r="D89" s="44">
        <v>89</v>
      </c>
    </row>
    <row r="90" spans="1:5" x14ac:dyDescent="0.25">
      <c r="A90" s="44" t="s">
        <v>46</v>
      </c>
      <c r="B90" s="45" t="s">
        <v>76</v>
      </c>
      <c r="C90" s="43">
        <v>275504</v>
      </c>
      <c r="D90" s="44">
        <v>210</v>
      </c>
    </row>
    <row r="91" spans="1:5" x14ac:dyDescent="0.25">
      <c r="A91" s="44" t="s">
        <v>77</v>
      </c>
      <c r="B91" s="45" t="s">
        <v>78</v>
      </c>
      <c r="C91" s="43">
        <v>265004</v>
      </c>
      <c r="D91" s="44">
        <v>136</v>
      </c>
    </row>
    <row r="92" spans="1:5" x14ac:dyDescent="0.25">
      <c r="A92" s="35" t="s">
        <v>79</v>
      </c>
      <c r="B92" s="35" t="s">
        <v>80</v>
      </c>
      <c r="C92" s="47">
        <v>258800</v>
      </c>
      <c r="D92" s="35">
        <v>113</v>
      </c>
    </row>
    <row r="93" spans="1:5" x14ac:dyDescent="0.25">
      <c r="A93" s="44" t="s">
        <v>59</v>
      </c>
      <c r="B93" s="35" t="s">
        <v>81</v>
      </c>
      <c r="C93" s="47">
        <v>225743</v>
      </c>
      <c r="D93" s="35">
        <v>138</v>
      </c>
    </row>
    <row r="94" spans="1:5" x14ac:dyDescent="0.25">
      <c r="A94" s="44" t="s">
        <v>22</v>
      </c>
      <c r="B94" s="45" t="s">
        <v>82</v>
      </c>
      <c r="C94" s="43">
        <v>217632</v>
      </c>
      <c r="D94" s="44">
        <v>117</v>
      </c>
    </row>
    <row r="95" spans="1:5" x14ac:dyDescent="0.25">
      <c r="A95" s="35" t="s">
        <v>83</v>
      </c>
      <c r="B95" s="35" t="s">
        <v>84</v>
      </c>
      <c r="C95" s="47">
        <v>215778</v>
      </c>
      <c r="D95" s="35">
        <v>291</v>
      </c>
    </row>
    <row r="96" spans="1:5" x14ac:dyDescent="0.25">
      <c r="A96" s="44" t="s">
        <v>53</v>
      </c>
      <c r="B96" s="45" t="s">
        <v>85</v>
      </c>
      <c r="C96" s="43">
        <v>211679</v>
      </c>
      <c r="D96" s="44">
        <v>110</v>
      </c>
    </row>
    <row r="97" spans="1:5" x14ac:dyDescent="0.25">
      <c r="A97" s="44" t="s">
        <v>86</v>
      </c>
      <c r="B97" s="45" t="s">
        <v>87</v>
      </c>
      <c r="C97" s="43">
        <v>207784</v>
      </c>
      <c r="D97" s="44">
        <v>122</v>
      </c>
    </row>
    <row r="98" spans="1:5" x14ac:dyDescent="0.25">
      <c r="A98" s="35" t="s">
        <v>39</v>
      </c>
      <c r="B98" s="35" t="s">
        <v>88</v>
      </c>
      <c r="C98" s="47">
        <v>192200</v>
      </c>
      <c r="D98" s="35">
        <v>124</v>
      </c>
    </row>
    <row r="99" spans="1:5" x14ac:dyDescent="0.25">
      <c r="A99" s="35" t="s">
        <v>89</v>
      </c>
      <c r="B99" s="35" t="s">
        <v>90</v>
      </c>
      <c r="C99" s="47">
        <v>183946</v>
      </c>
      <c r="D99" s="35">
        <v>228</v>
      </c>
    </row>
    <row r="100" spans="1:5" x14ac:dyDescent="0.25">
      <c r="A100" s="44" t="s">
        <v>91</v>
      </c>
      <c r="B100" s="45" t="s">
        <v>92</v>
      </c>
      <c r="C100" s="43">
        <v>179333</v>
      </c>
      <c r="D100" s="44">
        <v>123</v>
      </c>
    </row>
    <row r="101" spans="1:5" x14ac:dyDescent="0.25">
      <c r="A101" s="44" t="s">
        <v>59</v>
      </c>
      <c r="B101" s="45" t="s">
        <v>93</v>
      </c>
      <c r="C101" s="43">
        <v>159826</v>
      </c>
      <c r="D101" s="44">
        <v>96</v>
      </c>
    </row>
    <row r="102" spans="1:5" x14ac:dyDescent="0.25">
      <c r="A102" s="48"/>
      <c r="B102" s="49"/>
      <c r="C102" s="48"/>
      <c r="D102" s="48"/>
    </row>
    <row r="103" spans="1:5" x14ac:dyDescent="0.25">
      <c r="A103" s="35"/>
      <c r="B103" s="50" t="s">
        <v>94</v>
      </c>
      <c r="C103" s="51">
        <f>SUM(C87:C101)</f>
        <v>3547356</v>
      </c>
      <c r="D103" s="51">
        <f>SUM(D87:D101)</f>
        <v>2124</v>
      </c>
      <c r="E103" s="58">
        <f>C103/D103</f>
        <v>1670.129943502825</v>
      </c>
    </row>
    <row r="104" spans="1:5" x14ac:dyDescent="0.25">
      <c r="A104" s="35"/>
      <c r="B104" s="52" t="s">
        <v>95</v>
      </c>
      <c r="C104" s="53">
        <f>AVERAGE(C87:C101)</f>
        <v>236490.4</v>
      </c>
      <c r="D104" s="53">
        <f>AVERAGE(D87:D101)</f>
        <v>141.6</v>
      </c>
      <c r="E104" s="58">
        <f>C104/D104</f>
        <v>1670.129943502825</v>
      </c>
    </row>
    <row r="105" spans="1:5" x14ac:dyDescent="0.25">
      <c r="A105" s="34"/>
      <c r="B105" s="214"/>
      <c r="C105" s="215"/>
      <c r="D105" s="215"/>
    </row>
    <row r="106" spans="1:5" x14ac:dyDescent="0.25">
      <c r="A106" s="38" t="s">
        <v>42</v>
      </c>
      <c r="B106" s="39" t="s">
        <v>45</v>
      </c>
      <c r="C106" s="40"/>
      <c r="D106" s="40"/>
    </row>
    <row r="107" spans="1:5" x14ac:dyDescent="0.25">
      <c r="A107" s="140" t="s">
        <v>46</v>
      </c>
      <c r="B107" s="141" t="s">
        <v>47</v>
      </c>
      <c r="C107" s="80">
        <v>1423170</v>
      </c>
      <c r="D107" s="142">
        <v>183</v>
      </c>
    </row>
    <row r="108" spans="1:5" x14ac:dyDescent="0.25">
      <c r="A108" s="232" t="s">
        <v>48</v>
      </c>
      <c r="B108" s="143" t="s">
        <v>49</v>
      </c>
      <c r="C108" s="80">
        <v>1392310</v>
      </c>
      <c r="D108" s="142">
        <v>317</v>
      </c>
    </row>
    <row r="109" spans="1:5" x14ac:dyDescent="0.25">
      <c r="A109" s="44" t="s">
        <v>50</v>
      </c>
      <c r="B109" s="45" t="s">
        <v>51</v>
      </c>
      <c r="C109" s="43">
        <v>610000</v>
      </c>
      <c r="D109" s="46" t="s">
        <v>154</v>
      </c>
    </row>
    <row r="110" spans="1:5" x14ac:dyDescent="0.25">
      <c r="A110" s="142" t="s">
        <v>4</v>
      </c>
      <c r="B110" s="45" t="s">
        <v>52</v>
      </c>
      <c r="C110" s="43">
        <v>582000</v>
      </c>
      <c r="D110" s="44">
        <v>187</v>
      </c>
    </row>
    <row r="111" spans="1:5" x14ac:dyDescent="0.25">
      <c r="A111" s="228" t="s">
        <v>53</v>
      </c>
      <c r="B111" s="45" t="s">
        <v>54</v>
      </c>
      <c r="C111" s="43">
        <v>564960</v>
      </c>
      <c r="D111" s="44">
        <v>148</v>
      </c>
    </row>
    <row r="112" spans="1:5" x14ac:dyDescent="0.25">
      <c r="A112" s="228" t="s">
        <v>18</v>
      </c>
      <c r="B112" s="45" t="s">
        <v>55</v>
      </c>
      <c r="C112" s="43">
        <v>505700</v>
      </c>
      <c r="D112" s="44">
        <v>117</v>
      </c>
    </row>
    <row r="113" spans="1:5" x14ac:dyDescent="0.25">
      <c r="A113" s="44" t="s">
        <v>56</v>
      </c>
      <c r="B113" s="45" t="s">
        <v>57</v>
      </c>
      <c r="C113" s="43">
        <v>465000</v>
      </c>
      <c r="D113" s="44">
        <v>305</v>
      </c>
    </row>
    <row r="114" spans="1:5" x14ac:dyDescent="0.25">
      <c r="A114" s="228" t="s">
        <v>18</v>
      </c>
      <c r="B114" s="45" t="s">
        <v>58</v>
      </c>
      <c r="C114" s="43">
        <v>413460</v>
      </c>
      <c r="D114" s="44">
        <v>96</v>
      </c>
    </row>
    <row r="115" spans="1:5" x14ac:dyDescent="0.25">
      <c r="A115" s="229" t="s">
        <v>59</v>
      </c>
      <c r="B115" s="45" t="s">
        <v>60</v>
      </c>
      <c r="C115" s="43">
        <v>408770</v>
      </c>
      <c r="D115" s="44">
        <v>131</v>
      </c>
    </row>
    <row r="116" spans="1:5" x14ac:dyDescent="0.25">
      <c r="A116" s="44" t="s">
        <v>50</v>
      </c>
      <c r="B116" s="45" t="s">
        <v>61</v>
      </c>
      <c r="C116" s="43">
        <v>404000</v>
      </c>
      <c r="D116" s="44">
        <v>278</v>
      </c>
    </row>
    <row r="117" spans="1:5" x14ac:dyDescent="0.25">
      <c r="A117" s="229" t="s">
        <v>59</v>
      </c>
      <c r="B117" s="45" t="s">
        <v>62</v>
      </c>
      <c r="C117" s="43">
        <v>400915</v>
      </c>
      <c r="D117" s="44">
        <v>131</v>
      </c>
    </row>
    <row r="118" spans="1:5" x14ac:dyDescent="0.25">
      <c r="A118" s="233" t="s">
        <v>3</v>
      </c>
      <c r="B118" s="44" t="s">
        <v>63</v>
      </c>
      <c r="C118" s="47">
        <v>355820</v>
      </c>
      <c r="D118" s="44">
        <v>92</v>
      </c>
    </row>
    <row r="119" spans="1:5" x14ac:dyDescent="0.25">
      <c r="A119" s="229" t="s">
        <v>59</v>
      </c>
      <c r="B119" s="45" t="s">
        <v>64</v>
      </c>
      <c r="C119" s="43">
        <v>348980</v>
      </c>
      <c r="D119" s="44">
        <v>89</v>
      </c>
    </row>
    <row r="120" spans="1:5" x14ac:dyDescent="0.25">
      <c r="A120" s="44" t="s">
        <v>65</v>
      </c>
      <c r="B120" s="44" t="s">
        <v>66</v>
      </c>
      <c r="C120" s="47">
        <v>296970</v>
      </c>
      <c r="D120" s="44">
        <v>117</v>
      </c>
    </row>
    <row r="121" spans="1:5" x14ac:dyDescent="0.25">
      <c r="A121" s="229" t="s">
        <v>59</v>
      </c>
      <c r="B121" s="45" t="s">
        <v>67</v>
      </c>
      <c r="C121" s="43">
        <v>288935</v>
      </c>
      <c r="D121" s="44">
        <v>131</v>
      </c>
    </row>
    <row r="122" spans="1:5" x14ac:dyDescent="0.25">
      <c r="A122" s="48"/>
      <c r="B122" s="49"/>
      <c r="C122" s="48"/>
      <c r="D122" s="48"/>
    </row>
    <row r="123" spans="1:5" x14ac:dyDescent="0.25">
      <c r="A123" s="35"/>
      <c r="B123" s="50" t="s">
        <v>68</v>
      </c>
      <c r="C123" s="51">
        <f>SUM(C107:C121)</f>
        <v>8460990</v>
      </c>
      <c r="D123" s="51">
        <f>SUM(D110:D121)+SUM(D107:D108)+446</f>
        <v>2768</v>
      </c>
      <c r="E123" s="58">
        <f>C123/D123</f>
        <v>3056.7160404624278</v>
      </c>
    </row>
    <row r="124" spans="1:5" x14ac:dyDescent="0.25">
      <c r="A124" s="35"/>
      <c r="B124" s="52" t="s">
        <v>69</v>
      </c>
      <c r="C124" s="53">
        <f>AVERAGE(C107:C121)</f>
        <v>564066</v>
      </c>
      <c r="D124" s="53">
        <f>D123/15</f>
        <v>184.53333333333333</v>
      </c>
      <c r="E124" s="58">
        <f>C124/D124</f>
        <v>3056.7160404624278</v>
      </c>
    </row>
    <row r="125" spans="1:5" x14ac:dyDescent="0.25">
      <c r="A125" s="35"/>
      <c r="B125" s="54" t="s">
        <v>215</v>
      </c>
      <c r="C125" s="55">
        <f>SUM(C109:C121)</f>
        <v>5645510</v>
      </c>
      <c r="D125" s="55">
        <f>D123-D107-D108</f>
        <v>2268</v>
      </c>
      <c r="E125" s="58">
        <f>C125/D125</f>
        <v>2489.2019400352733</v>
      </c>
    </row>
    <row r="126" spans="1:5" x14ac:dyDescent="0.25">
      <c r="A126" s="35"/>
      <c r="B126" s="52" t="s">
        <v>70</v>
      </c>
      <c r="C126" s="43">
        <f>AVERAGE(C109:C121)</f>
        <v>434270</v>
      </c>
      <c r="D126" s="43">
        <f>D125/13</f>
        <v>174.46153846153845</v>
      </c>
      <c r="E126" s="58">
        <f>C126/D126</f>
        <v>2489.2019400352733</v>
      </c>
    </row>
  </sheetData>
  <mergeCells count="3">
    <mergeCell ref="F11:N11"/>
    <mergeCell ref="F12:N12"/>
    <mergeCell ref="F13:N13"/>
  </mergeCells>
  <pageMargins left="0.7" right="0.7" top="0.75" bottom="0.75"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A3E3A0-3D0B-4181-A22C-90AA8A1D4F9C}">
  <dimension ref="A1:U113"/>
  <sheetViews>
    <sheetView zoomScale="90" zoomScaleNormal="90" workbookViewId="0"/>
  </sheetViews>
  <sheetFormatPr baseColWidth="10" defaultRowHeight="13.2" x14ac:dyDescent="0.25"/>
  <cols>
    <col min="1" max="1" width="25.88671875" bestFit="1" customWidth="1"/>
    <col min="2" max="2" width="106.109375" bestFit="1" customWidth="1"/>
    <col min="3" max="3" width="46.33203125" bestFit="1" customWidth="1"/>
    <col min="6" max="6" width="13.6640625" customWidth="1"/>
    <col min="7" max="7" width="13.44140625" customWidth="1"/>
    <col min="8" max="8" width="15.109375" customWidth="1"/>
  </cols>
  <sheetData>
    <row r="1" spans="1:21" ht="43.2" x14ac:dyDescent="0.25">
      <c r="A1" s="187" t="s">
        <v>368</v>
      </c>
      <c r="B1" s="187" t="s">
        <v>177</v>
      </c>
      <c r="C1" s="187" t="s">
        <v>164</v>
      </c>
      <c r="D1" s="187" t="s">
        <v>165</v>
      </c>
      <c r="E1" s="187" t="s">
        <v>166</v>
      </c>
      <c r="F1" s="187" t="s">
        <v>167</v>
      </c>
      <c r="G1" s="187" t="s">
        <v>169</v>
      </c>
      <c r="H1" s="187" t="s">
        <v>168</v>
      </c>
      <c r="I1" s="187" t="s">
        <v>340</v>
      </c>
      <c r="J1" s="187" t="s">
        <v>341</v>
      </c>
      <c r="K1" s="187" t="s">
        <v>188</v>
      </c>
      <c r="L1" s="187" t="s">
        <v>342</v>
      </c>
      <c r="M1" s="187" t="s">
        <v>189</v>
      </c>
      <c r="N1" s="187" t="s">
        <v>190</v>
      </c>
      <c r="O1" s="187" t="s">
        <v>225</v>
      </c>
      <c r="P1" s="187" t="s">
        <v>191</v>
      </c>
      <c r="Q1" s="187" t="s">
        <v>226</v>
      </c>
      <c r="R1" s="187" t="s">
        <v>227</v>
      </c>
      <c r="S1" s="187" t="s">
        <v>228</v>
      </c>
      <c r="T1" s="187" t="s">
        <v>229</v>
      </c>
      <c r="U1" s="187" t="s">
        <v>521</v>
      </c>
    </row>
    <row r="2" spans="1:21" ht="14.4" x14ac:dyDescent="0.25">
      <c r="A2" t="s">
        <v>369</v>
      </c>
      <c r="B2" s="188" t="s">
        <v>309</v>
      </c>
      <c r="C2" s="189" t="s">
        <v>310</v>
      </c>
      <c r="D2" s="190">
        <v>45217</v>
      </c>
      <c r="E2" s="191">
        <v>45384</v>
      </c>
      <c r="F2" s="192">
        <v>852168</v>
      </c>
      <c r="G2" s="192">
        <v>5719</v>
      </c>
      <c r="H2" s="192">
        <v>149</v>
      </c>
      <c r="I2">
        <v>154413</v>
      </c>
      <c r="J2">
        <v>142975</v>
      </c>
      <c r="K2">
        <v>154413</v>
      </c>
      <c r="L2" s="193">
        <v>11438</v>
      </c>
      <c r="M2" s="194"/>
      <c r="N2" s="194"/>
      <c r="O2" s="194"/>
      <c r="P2" s="194"/>
      <c r="Q2" s="194"/>
      <c r="R2" s="194"/>
      <c r="S2" s="194"/>
      <c r="T2" s="194"/>
      <c r="U2" s="29">
        <v>463239</v>
      </c>
    </row>
    <row r="3" spans="1:21" ht="14.4" x14ac:dyDescent="0.25">
      <c r="A3" t="s">
        <v>369</v>
      </c>
      <c r="B3" s="188" t="s">
        <v>294</v>
      </c>
      <c r="C3" s="189" t="s">
        <v>295</v>
      </c>
      <c r="D3" s="190">
        <v>45202</v>
      </c>
      <c r="E3" s="191">
        <v>45326</v>
      </c>
      <c r="F3" s="192">
        <v>793556</v>
      </c>
      <c r="G3" s="192">
        <v>7181</v>
      </c>
      <c r="H3" s="192">
        <v>108</v>
      </c>
      <c r="I3">
        <v>193887</v>
      </c>
      <c r="J3" s="193">
        <v>28724</v>
      </c>
      <c r="K3" s="194"/>
      <c r="L3" s="194"/>
      <c r="M3" s="194"/>
      <c r="N3" s="194"/>
      <c r="O3" s="194"/>
      <c r="P3" s="194"/>
      <c r="Q3" s="194"/>
      <c r="R3" s="194"/>
      <c r="S3" s="194"/>
      <c r="T3" s="194"/>
      <c r="U3" s="29">
        <v>222611</v>
      </c>
    </row>
    <row r="4" spans="1:21" ht="14.4" x14ac:dyDescent="0.25">
      <c r="A4" t="s">
        <v>370</v>
      </c>
      <c r="B4" s="188" t="s">
        <v>387</v>
      </c>
      <c r="C4" s="189" t="s">
        <v>295</v>
      </c>
      <c r="D4" s="191">
        <v>45377</v>
      </c>
      <c r="E4" s="191">
        <v>45487</v>
      </c>
      <c r="F4" s="192">
        <v>722130</v>
      </c>
      <c r="G4" s="192">
        <v>7450</v>
      </c>
      <c r="H4" s="192">
        <v>95</v>
      </c>
      <c r="I4" s="194"/>
      <c r="J4" s="194"/>
      <c r="K4" s="195">
        <v>44700</v>
      </c>
      <c r="L4">
        <v>193700</v>
      </c>
      <c r="M4">
        <v>201150</v>
      </c>
      <c r="N4">
        <v>193700</v>
      </c>
      <c r="O4" s="193">
        <v>104300</v>
      </c>
      <c r="P4" s="194"/>
      <c r="Q4" s="194"/>
      <c r="R4" s="194"/>
      <c r="S4" s="194"/>
      <c r="T4" s="194"/>
      <c r="U4" s="29">
        <v>737550</v>
      </c>
    </row>
    <row r="5" spans="1:21" ht="14.4" x14ac:dyDescent="0.25">
      <c r="A5" t="s">
        <v>424</v>
      </c>
      <c r="B5" s="197" t="s">
        <v>446</v>
      </c>
      <c r="C5" s="198" t="s">
        <v>268</v>
      </c>
      <c r="D5" s="199">
        <v>45573</v>
      </c>
      <c r="E5" s="200">
        <v>45676</v>
      </c>
      <c r="F5" s="209">
        <v>587858</v>
      </c>
      <c r="G5" s="198">
        <v>6605</v>
      </c>
      <c r="H5" s="198">
        <v>89</v>
      </c>
      <c r="I5" s="194"/>
      <c r="J5" s="194"/>
      <c r="K5" s="194"/>
      <c r="L5" s="194"/>
      <c r="M5" s="194"/>
      <c r="N5" s="194"/>
      <c r="O5" s="194"/>
      <c r="P5" s="194"/>
      <c r="Q5" s="194"/>
      <c r="R5" s="195">
        <v>132100</v>
      </c>
      <c r="S5">
        <v>171730</v>
      </c>
      <c r="T5">
        <v>178335</v>
      </c>
      <c r="U5" s="29">
        <v>482165</v>
      </c>
    </row>
    <row r="6" spans="1:21" ht="14.4" x14ac:dyDescent="0.25">
      <c r="A6" t="s">
        <v>424</v>
      </c>
      <c r="B6" s="197" t="s">
        <v>430</v>
      </c>
      <c r="C6" s="198" t="s">
        <v>175</v>
      </c>
      <c r="D6" s="199">
        <v>45539</v>
      </c>
      <c r="E6" s="200">
        <v>45670</v>
      </c>
      <c r="F6" s="209">
        <v>569520</v>
      </c>
      <c r="G6" s="198">
        <v>5040</v>
      </c>
      <c r="H6" s="198">
        <v>113</v>
      </c>
      <c r="I6" s="194"/>
      <c r="J6" s="194"/>
      <c r="K6" s="194"/>
      <c r="L6" s="194"/>
      <c r="M6" s="194"/>
      <c r="N6" s="194"/>
      <c r="O6" s="194"/>
      <c r="P6" s="194"/>
      <c r="Q6" s="195">
        <v>115920</v>
      </c>
      <c r="R6">
        <v>136080</v>
      </c>
      <c r="S6">
        <v>131040</v>
      </c>
      <c r="T6">
        <v>136080</v>
      </c>
      <c r="U6" s="29">
        <v>519120</v>
      </c>
    </row>
    <row r="7" spans="1:21" ht="14.4" x14ac:dyDescent="0.25">
      <c r="A7" t="s">
        <v>424</v>
      </c>
      <c r="B7" s="197" t="s">
        <v>425</v>
      </c>
      <c r="C7" s="198" t="s">
        <v>275</v>
      </c>
      <c r="D7" s="199">
        <v>45331</v>
      </c>
      <c r="E7" s="200">
        <v>45662</v>
      </c>
      <c r="F7" s="209">
        <v>550000</v>
      </c>
      <c r="G7" s="198">
        <v>1662</v>
      </c>
      <c r="H7" s="198">
        <v>331</v>
      </c>
      <c r="I7" s="194"/>
      <c r="J7" s="195">
        <v>28254</v>
      </c>
      <c r="K7">
        <v>44874</v>
      </c>
      <c r="L7">
        <v>43212</v>
      </c>
      <c r="M7">
        <v>44874</v>
      </c>
      <c r="N7">
        <v>43212</v>
      </c>
      <c r="O7">
        <v>44874</v>
      </c>
      <c r="P7">
        <v>44874</v>
      </c>
      <c r="Q7">
        <v>43212</v>
      </c>
      <c r="R7">
        <v>44874</v>
      </c>
      <c r="S7">
        <v>43212</v>
      </c>
      <c r="T7">
        <v>44874</v>
      </c>
      <c r="U7" s="29">
        <v>470346</v>
      </c>
    </row>
    <row r="8" spans="1:21" ht="14.4" x14ac:dyDescent="0.25">
      <c r="A8" t="s">
        <v>424</v>
      </c>
      <c r="B8" s="197" t="s">
        <v>440</v>
      </c>
      <c r="C8" s="198" t="s">
        <v>280</v>
      </c>
      <c r="D8" s="199">
        <v>45567</v>
      </c>
      <c r="E8" s="200">
        <v>45684</v>
      </c>
      <c r="F8" s="209">
        <v>445258</v>
      </c>
      <c r="G8" s="198">
        <v>4452</v>
      </c>
      <c r="H8" s="198">
        <v>100</v>
      </c>
      <c r="I8" s="194"/>
      <c r="J8" s="194"/>
      <c r="K8" s="194"/>
      <c r="L8" s="194"/>
      <c r="M8" s="194"/>
      <c r="N8" s="194"/>
      <c r="O8" s="194"/>
      <c r="P8" s="194"/>
      <c r="Q8" s="194"/>
      <c r="R8" s="195">
        <v>115752</v>
      </c>
      <c r="S8">
        <v>115752</v>
      </c>
      <c r="T8">
        <v>120204</v>
      </c>
      <c r="U8" s="29">
        <v>351708</v>
      </c>
    </row>
    <row r="9" spans="1:21" ht="14.4" x14ac:dyDescent="0.25">
      <c r="A9" t="s">
        <v>424</v>
      </c>
      <c r="B9" s="197" t="s">
        <v>435</v>
      </c>
      <c r="C9" s="198" t="s">
        <v>268</v>
      </c>
      <c r="D9" s="199">
        <v>45559</v>
      </c>
      <c r="E9" s="200">
        <v>45669</v>
      </c>
      <c r="F9" s="209">
        <v>421632</v>
      </c>
      <c r="G9" s="198">
        <v>4438</v>
      </c>
      <c r="H9" s="198">
        <v>95</v>
      </c>
      <c r="I9" s="194"/>
      <c r="J9" s="194"/>
      <c r="K9" s="194"/>
      <c r="L9" s="194"/>
      <c r="M9" s="194"/>
      <c r="N9" s="194"/>
      <c r="O9" s="194"/>
      <c r="P9" s="194"/>
      <c r="Q9" s="195">
        <v>26628</v>
      </c>
      <c r="R9">
        <v>119826</v>
      </c>
      <c r="S9">
        <v>115388</v>
      </c>
      <c r="T9">
        <v>119826</v>
      </c>
      <c r="U9" s="29">
        <v>381668</v>
      </c>
    </row>
    <row r="10" spans="1:21" ht="14.4" x14ac:dyDescent="0.25">
      <c r="A10" t="s">
        <v>370</v>
      </c>
      <c r="B10" s="188" t="s">
        <v>382</v>
      </c>
      <c r="C10" s="189" t="s">
        <v>280</v>
      </c>
      <c r="D10" s="191">
        <v>45357</v>
      </c>
      <c r="E10" s="191">
        <v>45474</v>
      </c>
      <c r="F10" s="192">
        <v>405771</v>
      </c>
      <c r="G10" s="192">
        <v>4018</v>
      </c>
      <c r="H10" s="192">
        <v>101</v>
      </c>
      <c r="I10" s="194"/>
      <c r="J10" s="194"/>
      <c r="K10" s="195">
        <v>104468</v>
      </c>
      <c r="L10">
        <v>104468</v>
      </c>
      <c r="M10">
        <v>108486</v>
      </c>
      <c r="N10">
        <v>104468</v>
      </c>
      <c r="O10" s="193">
        <v>4018</v>
      </c>
      <c r="P10" s="194"/>
      <c r="Q10" s="194"/>
      <c r="R10" s="194"/>
      <c r="S10" s="194"/>
      <c r="T10" s="194"/>
      <c r="U10" s="29">
        <v>425908</v>
      </c>
    </row>
    <row r="11" spans="1:21" ht="14.4" x14ac:dyDescent="0.25">
      <c r="A11" t="s">
        <v>424</v>
      </c>
      <c r="B11" s="197" t="s">
        <v>464</v>
      </c>
      <c r="C11" s="198" t="s">
        <v>310</v>
      </c>
      <c r="D11" s="199">
        <v>45582</v>
      </c>
      <c r="E11" s="200">
        <v>45712</v>
      </c>
      <c r="F11" s="209">
        <v>401082</v>
      </c>
      <c r="G11" s="198">
        <v>3428</v>
      </c>
      <c r="H11" s="198">
        <v>117</v>
      </c>
      <c r="I11" s="194"/>
      <c r="J11" s="194"/>
      <c r="K11" s="194"/>
      <c r="L11" s="194"/>
      <c r="M11" s="194"/>
      <c r="N11" s="194"/>
      <c r="O11" s="194"/>
      <c r="P11" s="194"/>
      <c r="Q11" s="194"/>
      <c r="R11" s="195">
        <v>37708</v>
      </c>
      <c r="S11">
        <v>89128</v>
      </c>
      <c r="T11">
        <v>92556</v>
      </c>
      <c r="U11" s="29">
        <v>219392</v>
      </c>
    </row>
    <row r="12" spans="1:21" ht="14.4" x14ac:dyDescent="0.25">
      <c r="A12" t="s">
        <v>370</v>
      </c>
      <c r="B12" s="188" t="s">
        <v>391</v>
      </c>
      <c r="C12" s="189" t="s">
        <v>175</v>
      </c>
      <c r="D12" s="191">
        <v>45378</v>
      </c>
      <c r="E12" s="191">
        <v>45474</v>
      </c>
      <c r="F12" s="192">
        <v>390498</v>
      </c>
      <c r="G12" s="192">
        <v>4943</v>
      </c>
      <c r="H12" s="192">
        <v>79</v>
      </c>
      <c r="I12" s="194"/>
      <c r="J12" s="194"/>
      <c r="K12" s="195">
        <v>24715</v>
      </c>
      <c r="L12">
        <v>128518</v>
      </c>
      <c r="M12">
        <v>133461</v>
      </c>
      <c r="N12">
        <v>128518</v>
      </c>
      <c r="O12" s="193">
        <v>4943</v>
      </c>
      <c r="P12" s="194"/>
      <c r="Q12" s="194"/>
      <c r="R12" s="194"/>
      <c r="S12" s="194"/>
      <c r="T12" s="194"/>
      <c r="U12" s="29">
        <v>420155</v>
      </c>
    </row>
    <row r="13" spans="1:21" ht="14.4" x14ac:dyDescent="0.25">
      <c r="A13" t="s">
        <v>369</v>
      </c>
      <c r="B13" s="188" t="s">
        <v>311</v>
      </c>
      <c r="C13" s="189" t="s">
        <v>312</v>
      </c>
      <c r="D13" s="190">
        <v>45259</v>
      </c>
      <c r="E13" s="191">
        <v>45410</v>
      </c>
      <c r="F13" s="192">
        <v>370780</v>
      </c>
      <c r="G13" s="192">
        <v>2830</v>
      </c>
      <c r="H13" s="192">
        <v>131</v>
      </c>
      <c r="I13">
        <v>76410</v>
      </c>
      <c r="J13">
        <v>70750</v>
      </c>
      <c r="K13">
        <v>76410</v>
      </c>
      <c r="L13" s="193">
        <v>79240</v>
      </c>
      <c r="M13" s="194"/>
      <c r="N13" s="194"/>
      <c r="O13" s="194"/>
      <c r="P13" s="194"/>
      <c r="Q13" s="194"/>
      <c r="R13" s="194"/>
      <c r="S13" s="194"/>
      <c r="T13" s="194"/>
      <c r="U13" s="29">
        <v>302810</v>
      </c>
    </row>
    <row r="14" spans="1:21" ht="14.4" x14ac:dyDescent="0.25">
      <c r="A14" t="s">
        <v>370</v>
      </c>
      <c r="B14" s="188" t="s">
        <v>379</v>
      </c>
      <c r="C14" s="189" t="s">
        <v>175</v>
      </c>
      <c r="D14" s="191">
        <v>45350</v>
      </c>
      <c r="E14" s="191">
        <v>45530</v>
      </c>
      <c r="F14" s="192">
        <v>333508</v>
      </c>
      <c r="G14" s="192">
        <v>2166</v>
      </c>
      <c r="H14" s="192">
        <v>154</v>
      </c>
      <c r="I14" s="194"/>
      <c r="J14" s="195">
        <v>4332</v>
      </c>
      <c r="K14">
        <v>58482</v>
      </c>
      <c r="L14">
        <v>56316</v>
      </c>
      <c r="M14">
        <v>58482</v>
      </c>
      <c r="N14">
        <v>56316</v>
      </c>
      <c r="O14">
        <v>58482</v>
      </c>
      <c r="P14" s="193">
        <v>56316</v>
      </c>
      <c r="Q14" s="194"/>
      <c r="R14" s="194"/>
      <c r="S14" s="194"/>
      <c r="T14" s="194"/>
      <c r="U14" s="29">
        <v>348726</v>
      </c>
    </row>
    <row r="15" spans="1:21" ht="14.4" x14ac:dyDescent="0.25">
      <c r="A15" t="s">
        <v>424</v>
      </c>
      <c r="B15" s="197" t="s">
        <v>426</v>
      </c>
      <c r="C15" s="198" t="s">
        <v>320</v>
      </c>
      <c r="D15" s="199">
        <v>45020</v>
      </c>
      <c r="E15" s="200">
        <v>45662</v>
      </c>
      <c r="F15" s="209">
        <v>324000</v>
      </c>
      <c r="G15" s="198">
        <v>594</v>
      </c>
      <c r="H15" s="198">
        <v>545</v>
      </c>
      <c r="I15" s="194"/>
      <c r="J15" s="194"/>
      <c r="K15" s="194"/>
      <c r="L15" s="195">
        <v>13662</v>
      </c>
      <c r="M15">
        <v>16038</v>
      </c>
      <c r="N15">
        <v>15444</v>
      </c>
      <c r="O15">
        <v>16038</v>
      </c>
      <c r="P15">
        <v>16038</v>
      </c>
      <c r="Q15">
        <v>15444</v>
      </c>
      <c r="R15">
        <v>16038</v>
      </c>
      <c r="S15">
        <v>15444</v>
      </c>
      <c r="T15">
        <v>16038</v>
      </c>
      <c r="U15" s="29">
        <v>140184</v>
      </c>
    </row>
    <row r="16" spans="1:21" ht="14.4" x14ac:dyDescent="0.25">
      <c r="A16" t="s">
        <v>424</v>
      </c>
      <c r="B16" s="197" t="s">
        <v>431</v>
      </c>
      <c r="C16" s="198" t="s">
        <v>29</v>
      </c>
      <c r="D16" s="199">
        <v>45541</v>
      </c>
      <c r="E16" s="200">
        <v>45697</v>
      </c>
      <c r="F16" s="209">
        <v>320000</v>
      </c>
      <c r="G16" s="198">
        <v>2051</v>
      </c>
      <c r="H16" s="198">
        <v>156</v>
      </c>
      <c r="I16" s="194"/>
      <c r="J16" s="194"/>
      <c r="K16" s="194"/>
      <c r="L16" s="194"/>
      <c r="M16" s="194"/>
      <c r="N16" s="194"/>
      <c r="O16" s="194"/>
      <c r="P16" s="194"/>
      <c r="Q16" s="195">
        <v>43071</v>
      </c>
      <c r="R16">
        <v>55377</v>
      </c>
      <c r="S16">
        <v>53326</v>
      </c>
      <c r="T16">
        <v>55377</v>
      </c>
      <c r="U16" s="29">
        <v>207151</v>
      </c>
    </row>
    <row r="17" spans="1:21" ht="14.4" x14ac:dyDescent="0.25">
      <c r="A17" t="s">
        <v>424</v>
      </c>
      <c r="B17" s="197" t="s">
        <v>478</v>
      </c>
      <c r="C17" s="198" t="s">
        <v>479</v>
      </c>
      <c r="D17" s="199">
        <v>45637</v>
      </c>
      <c r="E17" s="200">
        <v>45735</v>
      </c>
      <c r="F17" s="209">
        <v>308186</v>
      </c>
      <c r="G17" s="198">
        <v>3505</v>
      </c>
      <c r="H17" s="198">
        <v>88</v>
      </c>
      <c r="I17" s="194"/>
      <c r="J17" s="194"/>
      <c r="K17" s="194"/>
      <c r="L17" s="194"/>
      <c r="M17" s="194"/>
      <c r="N17" s="194"/>
      <c r="O17" s="194"/>
      <c r="P17" s="194"/>
      <c r="Q17" s="194"/>
      <c r="R17" s="194"/>
      <c r="S17" s="194"/>
      <c r="T17" s="195">
        <v>59585</v>
      </c>
      <c r="U17" s="29">
        <v>59585</v>
      </c>
    </row>
    <row r="18" spans="1:21" ht="14.4" x14ac:dyDescent="0.25">
      <c r="A18" t="s">
        <v>370</v>
      </c>
      <c r="B18" s="188" t="s">
        <v>414</v>
      </c>
      <c r="C18" s="189" t="s">
        <v>175</v>
      </c>
      <c r="D18" s="191">
        <v>45441</v>
      </c>
      <c r="E18" s="191">
        <v>45600</v>
      </c>
      <c r="F18" s="192">
        <v>307428</v>
      </c>
      <c r="G18" s="192">
        <v>1561</v>
      </c>
      <c r="H18" s="192">
        <v>197</v>
      </c>
      <c r="I18" s="194"/>
      <c r="J18" s="194"/>
      <c r="K18" s="194"/>
      <c r="L18" s="194"/>
      <c r="M18" s="195">
        <v>4683</v>
      </c>
      <c r="N18">
        <v>40586</v>
      </c>
      <c r="O18">
        <v>42147</v>
      </c>
      <c r="P18">
        <v>42147</v>
      </c>
      <c r="Q18">
        <v>40586</v>
      </c>
      <c r="R18">
        <v>42147</v>
      </c>
      <c r="S18" s="193">
        <v>6244</v>
      </c>
      <c r="T18" s="194"/>
      <c r="U18" s="29">
        <v>218540</v>
      </c>
    </row>
    <row r="19" spans="1:21" ht="14.4" x14ac:dyDescent="0.25">
      <c r="A19" t="s">
        <v>369</v>
      </c>
      <c r="B19" s="188" t="s">
        <v>313</v>
      </c>
      <c r="C19" s="189" t="s">
        <v>265</v>
      </c>
      <c r="D19" s="190">
        <v>45244</v>
      </c>
      <c r="E19" s="191">
        <v>45396</v>
      </c>
      <c r="F19" s="192">
        <v>278702</v>
      </c>
      <c r="G19" s="192">
        <v>2095</v>
      </c>
      <c r="H19" s="192">
        <v>133</v>
      </c>
      <c r="I19">
        <v>56565</v>
      </c>
      <c r="J19">
        <v>52375</v>
      </c>
      <c r="K19">
        <v>56565</v>
      </c>
      <c r="L19" s="193">
        <v>29330</v>
      </c>
      <c r="M19" s="194"/>
      <c r="N19" s="194"/>
      <c r="O19" s="194"/>
      <c r="P19" s="194"/>
      <c r="Q19" s="194"/>
      <c r="R19" s="194"/>
      <c r="S19" s="194"/>
      <c r="T19" s="194"/>
      <c r="U19" s="29">
        <v>194835</v>
      </c>
    </row>
    <row r="20" spans="1:21" ht="14.4" x14ac:dyDescent="0.25">
      <c r="A20" t="s">
        <v>424</v>
      </c>
      <c r="B20" s="197" t="s">
        <v>457</v>
      </c>
      <c r="C20" s="198" t="s">
        <v>339</v>
      </c>
      <c r="D20" s="199">
        <v>45581</v>
      </c>
      <c r="E20" s="200">
        <v>45691</v>
      </c>
      <c r="F20" s="209">
        <v>256559</v>
      </c>
      <c r="G20" s="198">
        <v>2729</v>
      </c>
      <c r="H20" s="198">
        <v>94</v>
      </c>
      <c r="I20" s="194"/>
      <c r="J20" s="194"/>
      <c r="K20" s="194"/>
      <c r="L20" s="194"/>
      <c r="M20" s="194"/>
      <c r="N20" s="194"/>
      <c r="O20" s="194"/>
      <c r="P20" s="194"/>
      <c r="Q20" s="194"/>
      <c r="R20" s="195">
        <v>32748</v>
      </c>
      <c r="S20">
        <v>70954</v>
      </c>
      <c r="T20">
        <v>73683</v>
      </c>
      <c r="U20" s="29">
        <v>177385</v>
      </c>
    </row>
    <row r="21" spans="1:21" ht="14.4" x14ac:dyDescent="0.25">
      <c r="A21" t="s">
        <v>424</v>
      </c>
      <c r="B21" s="197" t="s">
        <v>452</v>
      </c>
      <c r="C21" s="198" t="s">
        <v>453</v>
      </c>
      <c r="D21" s="199">
        <v>45577</v>
      </c>
      <c r="E21" s="200">
        <v>45732</v>
      </c>
      <c r="F21" s="209">
        <v>220000</v>
      </c>
      <c r="G21" s="198">
        <v>1654</v>
      </c>
      <c r="H21" s="198">
        <v>133</v>
      </c>
      <c r="I21" s="194"/>
      <c r="J21" s="194"/>
      <c r="K21" s="194"/>
      <c r="L21" s="194"/>
      <c r="M21" s="194"/>
      <c r="N21" s="194"/>
      <c r="O21" s="194"/>
      <c r="P21" s="194"/>
      <c r="Q21" s="194"/>
      <c r="R21" s="195">
        <v>26464</v>
      </c>
      <c r="S21">
        <v>43004</v>
      </c>
      <c r="T21">
        <v>44658</v>
      </c>
      <c r="U21" s="29">
        <v>114126</v>
      </c>
    </row>
    <row r="22" spans="1:21" ht="14.4" x14ac:dyDescent="0.25">
      <c r="A22" t="s">
        <v>424</v>
      </c>
      <c r="B22" s="197" t="s">
        <v>436</v>
      </c>
      <c r="C22" s="198" t="s">
        <v>268</v>
      </c>
      <c r="D22" s="199">
        <v>45559</v>
      </c>
      <c r="E22" s="200">
        <v>45669</v>
      </c>
      <c r="F22" s="209">
        <v>216172</v>
      </c>
      <c r="G22" s="198">
        <v>2300</v>
      </c>
      <c r="H22" s="198">
        <v>94</v>
      </c>
      <c r="I22" s="194"/>
      <c r="J22" s="194"/>
      <c r="K22" s="194"/>
      <c r="L22" s="194"/>
      <c r="M22" s="194"/>
      <c r="N22" s="194"/>
      <c r="O22" s="194"/>
      <c r="P22" s="194"/>
      <c r="Q22" s="195">
        <v>13800</v>
      </c>
      <c r="R22">
        <v>62100</v>
      </c>
      <c r="S22">
        <v>59800</v>
      </c>
      <c r="T22">
        <v>62100</v>
      </c>
      <c r="U22" s="29">
        <v>197800</v>
      </c>
    </row>
    <row r="23" spans="1:21" ht="14.4" x14ac:dyDescent="0.25">
      <c r="A23" t="s">
        <v>370</v>
      </c>
      <c r="B23" s="188" t="s">
        <v>394</v>
      </c>
      <c r="C23" s="189" t="s">
        <v>395</v>
      </c>
      <c r="D23" s="191">
        <v>45385</v>
      </c>
      <c r="E23" s="191">
        <v>45571</v>
      </c>
      <c r="F23" s="192">
        <v>215000</v>
      </c>
      <c r="G23" s="192">
        <v>1319</v>
      </c>
      <c r="H23" s="192">
        <v>163</v>
      </c>
      <c r="I23" s="194"/>
      <c r="J23" s="194"/>
      <c r="K23" s="194"/>
      <c r="L23" s="195">
        <v>36932</v>
      </c>
      <c r="M23">
        <v>35613</v>
      </c>
      <c r="N23">
        <v>34294</v>
      </c>
      <c r="O23">
        <v>35613</v>
      </c>
      <c r="P23">
        <v>35613</v>
      </c>
      <c r="Q23">
        <v>34294</v>
      </c>
      <c r="R23" s="193">
        <v>7914</v>
      </c>
      <c r="S23" s="194"/>
      <c r="T23" s="194"/>
      <c r="U23" s="29">
        <v>220273</v>
      </c>
    </row>
    <row r="24" spans="1:21" ht="14.4" x14ac:dyDescent="0.25">
      <c r="A24" t="s">
        <v>424</v>
      </c>
      <c r="B24" s="197" t="s">
        <v>480</v>
      </c>
      <c r="C24" s="198" t="s">
        <v>481</v>
      </c>
      <c r="D24" s="191">
        <v>45624</v>
      </c>
      <c r="E24" s="200">
        <v>45744</v>
      </c>
      <c r="F24" s="209">
        <v>203276</v>
      </c>
      <c r="G24" s="198">
        <v>1936</v>
      </c>
      <c r="H24" s="198">
        <v>105</v>
      </c>
      <c r="I24" s="194"/>
      <c r="J24" s="194"/>
      <c r="K24" s="194"/>
      <c r="L24" s="194"/>
      <c r="M24" s="194"/>
      <c r="N24" s="194"/>
      <c r="O24" s="194"/>
      <c r="P24" s="194"/>
      <c r="Q24" s="194"/>
      <c r="R24" s="194"/>
      <c r="S24" s="194"/>
      <c r="T24" s="195">
        <v>5808</v>
      </c>
      <c r="U24" s="29">
        <v>5808</v>
      </c>
    </row>
    <row r="25" spans="1:21" ht="14.4" x14ac:dyDescent="0.25">
      <c r="A25" t="s">
        <v>369</v>
      </c>
      <c r="B25" s="188" t="s">
        <v>286</v>
      </c>
      <c r="C25" s="189" t="s">
        <v>275</v>
      </c>
      <c r="D25" s="190">
        <v>45219</v>
      </c>
      <c r="E25" s="191">
        <v>45298</v>
      </c>
      <c r="F25" s="192">
        <v>200000</v>
      </c>
      <c r="G25" s="192">
        <v>2500</v>
      </c>
      <c r="H25" s="192">
        <v>80</v>
      </c>
      <c r="I25" s="193">
        <v>17500</v>
      </c>
      <c r="J25" s="194"/>
      <c r="K25" s="194"/>
      <c r="L25" s="194"/>
      <c r="M25" s="194"/>
      <c r="N25" s="194"/>
      <c r="O25" s="194"/>
      <c r="P25" s="194"/>
      <c r="Q25" s="194"/>
      <c r="R25" s="194"/>
      <c r="S25" s="194"/>
      <c r="T25" s="194"/>
      <c r="U25" s="29">
        <v>17500</v>
      </c>
    </row>
    <row r="26" spans="1:21" ht="14.4" x14ac:dyDescent="0.25">
      <c r="A26" t="s">
        <v>369</v>
      </c>
      <c r="B26" s="188" t="s">
        <v>321</v>
      </c>
      <c r="C26" s="189" t="s">
        <v>272</v>
      </c>
      <c r="D26" s="190">
        <v>45244</v>
      </c>
      <c r="E26" s="191">
        <v>45438</v>
      </c>
      <c r="F26" s="192">
        <v>186316</v>
      </c>
      <c r="G26" s="192">
        <v>1059</v>
      </c>
      <c r="H26" s="192">
        <v>176</v>
      </c>
      <c r="I26">
        <v>28593</v>
      </c>
      <c r="J26">
        <v>26475</v>
      </c>
      <c r="K26">
        <v>28593</v>
      </c>
      <c r="L26">
        <v>27534</v>
      </c>
      <c r="M26" s="193">
        <v>27534</v>
      </c>
      <c r="N26" s="194"/>
      <c r="O26" s="194"/>
      <c r="P26" s="194"/>
      <c r="Q26" s="194"/>
      <c r="R26" s="194"/>
      <c r="S26" s="194"/>
      <c r="T26" s="194"/>
      <c r="U26" s="29">
        <v>138729</v>
      </c>
    </row>
    <row r="27" spans="1:21" ht="14.4" x14ac:dyDescent="0.25">
      <c r="A27" t="s">
        <v>369</v>
      </c>
      <c r="B27" s="188" t="s">
        <v>372</v>
      </c>
      <c r="C27" s="189" t="s">
        <v>320</v>
      </c>
      <c r="D27" s="190">
        <v>45265</v>
      </c>
      <c r="E27" s="191">
        <v>45536</v>
      </c>
      <c r="F27" s="192">
        <v>181305</v>
      </c>
      <c r="G27" s="192">
        <v>778</v>
      </c>
      <c r="H27" s="192">
        <v>233</v>
      </c>
      <c r="I27">
        <v>21006</v>
      </c>
      <c r="J27">
        <v>19450</v>
      </c>
      <c r="K27">
        <v>21006</v>
      </c>
      <c r="L27">
        <v>20228</v>
      </c>
      <c r="M27">
        <v>21006</v>
      </c>
      <c r="N27">
        <v>20228</v>
      </c>
      <c r="O27">
        <v>21006</v>
      </c>
      <c r="P27">
        <v>21006</v>
      </c>
      <c r="Q27" s="193">
        <v>778</v>
      </c>
      <c r="R27" s="194"/>
      <c r="S27" s="194"/>
      <c r="T27" s="194"/>
      <c r="U27" s="29">
        <v>165714</v>
      </c>
    </row>
    <row r="28" spans="1:21" ht="14.4" x14ac:dyDescent="0.25">
      <c r="A28" t="s">
        <v>424</v>
      </c>
      <c r="B28" s="197" t="s">
        <v>465</v>
      </c>
      <c r="C28" s="198" t="s">
        <v>275</v>
      </c>
      <c r="D28" s="199">
        <v>45583</v>
      </c>
      <c r="E28" s="200">
        <v>45679</v>
      </c>
      <c r="F28" s="209">
        <v>180000</v>
      </c>
      <c r="G28" s="198">
        <v>1875</v>
      </c>
      <c r="H28" s="198">
        <v>96</v>
      </c>
      <c r="I28" s="194"/>
      <c r="J28" s="194"/>
      <c r="K28" s="194"/>
      <c r="L28" s="194"/>
      <c r="M28" s="194"/>
      <c r="N28" s="194"/>
      <c r="O28" s="194"/>
      <c r="P28" s="194"/>
      <c r="Q28" s="194"/>
      <c r="R28" s="195">
        <v>18750</v>
      </c>
      <c r="S28">
        <v>48750</v>
      </c>
      <c r="T28">
        <v>50625</v>
      </c>
      <c r="U28" s="29">
        <v>118125</v>
      </c>
    </row>
    <row r="29" spans="1:21" ht="14.4" x14ac:dyDescent="0.25">
      <c r="A29" t="s">
        <v>424</v>
      </c>
      <c r="B29" s="197" t="s">
        <v>454</v>
      </c>
      <c r="C29" s="198" t="s">
        <v>293</v>
      </c>
      <c r="D29" s="199">
        <v>45580</v>
      </c>
      <c r="E29" s="200">
        <v>45746</v>
      </c>
      <c r="F29" s="209">
        <v>177181</v>
      </c>
      <c r="G29" s="198">
        <v>1257</v>
      </c>
      <c r="H29" s="198">
        <v>141</v>
      </c>
      <c r="I29" s="194"/>
      <c r="J29" s="194"/>
      <c r="K29" s="194"/>
      <c r="L29" s="194"/>
      <c r="M29" s="194"/>
      <c r="N29" s="194"/>
      <c r="O29" s="194"/>
      <c r="P29" s="194"/>
      <c r="Q29" s="194"/>
      <c r="R29" s="195">
        <v>16341</v>
      </c>
      <c r="S29">
        <v>32682</v>
      </c>
      <c r="T29">
        <v>33939</v>
      </c>
      <c r="U29" s="29">
        <v>82962</v>
      </c>
    </row>
    <row r="30" spans="1:21" ht="14.4" x14ac:dyDescent="0.25">
      <c r="A30" t="s">
        <v>370</v>
      </c>
      <c r="B30" s="188" t="s">
        <v>400</v>
      </c>
      <c r="C30" s="189" t="s">
        <v>401</v>
      </c>
      <c r="D30" s="191">
        <v>45392</v>
      </c>
      <c r="E30" s="191">
        <v>45578</v>
      </c>
      <c r="F30" s="192">
        <v>176108</v>
      </c>
      <c r="G30" s="192">
        <v>1094</v>
      </c>
      <c r="H30" s="192">
        <v>161</v>
      </c>
      <c r="I30" s="194"/>
      <c r="J30" s="194"/>
      <c r="K30" s="194"/>
      <c r="L30" s="195">
        <v>22974</v>
      </c>
      <c r="M30">
        <v>29538</v>
      </c>
      <c r="N30">
        <v>28444</v>
      </c>
      <c r="O30">
        <v>29538</v>
      </c>
      <c r="P30">
        <v>29538</v>
      </c>
      <c r="Q30">
        <v>28444</v>
      </c>
      <c r="R30" s="193">
        <v>14222</v>
      </c>
      <c r="S30" s="194"/>
      <c r="T30" s="194"/>
      <c r="U30" s="29">
        <v>182698</v>
      </c>
    </row>
    <row r="31" spans="1:21" ht="14.4" x14ac:dyDescent="0.25">
      <c r="A31" t="s">
        <v>424</v>
      </c>
      <c r="B31" s="197" t="s">
        <v>443</v>
      </c>
      <c r="C31" s="198" t="s">
        <v>444</v>
      </c>
      <c r="D31" s="199">
        <v>45569</v>
      </c>
      <c r="E31" s="200">
        <v>45662</v>
      </c>
      <c r="F31" s="198">
        <v>173000</v>
      </c>
      <c r="G31" s="198">
        <v>1880</v>
      </c>
      <c r="H31" s="198">
        <v>92</v>
      </c>
      <c r="I31" s="194"/>
      <c r="J31" s="194"/>
      <c r="K31" s="194"/>
      <c r="L31" s="194"/>
      <c r="M31" s="194"/>
      <c r="N31" s="194"/>
      <c r="O31" s="194"/>
      <c r="P31" s="194"/>
      <c r="Q31" s="194"/>
      <c r="R31" s="195">
        <v>45120</v>
      </c>
      <c r="S31">
        <v>48880</v>
      </c>
      <c r="T31">
        <v>50760</v>
      </c>
      <c r="U31" s="29">
        <v>144760</v>
      </c>
    </row>
    <row r="32" spans="1:21" ht="14.4" x14ac:dyDescent="0.25">
      <c r="A32" t="s">
        <v>424</v>
      </c>
      <c r="B32" s="197" t="s">
        <v>447</v>
      </c>
      <c r="C32" s="198" t="s">
        <v>287</v>
      </c>
      <c r="D32" s="199">
        <v>45573</v>
      </c>
      <c r="E32" s="200">
        <v>45704</v>
      </c>
      <c r="F32" s="198">
        <v>172091</v>
      </c>
      <c r="G32" s="198">
        <v>1458</v>
      </c>
      <c r="H32" s="198">
        <v>118</v>
      </c>
      <c r="I32" s="194"/>
      <c r="J32" s="194"/>
      <c r="K32" s="194"/>
      <c r="L32" s="194"/>
      <c r="M32" s="194"/>
      <c r="N32" s="194"/>
      <c r="O32" s="194"/>
      <c r="P32" s="194"/>
      <c r="Q32" s="194"/>
      <c r="R32" s="195">
        <v>29160</v>
      </c>
      <c r="S32">
        <v>37908</v>
      </c>
      <c r="T32">
        <v>39366</v>
      </c>
      <c r="U32" s="29">
        <v>106434</v>
      </c>
    </row>
    <row r="33" spans="1:21" ht="14.4" x14ac:dyDescent="0.25">
      <c r="A33" t="s">
        <v>424</v>
      </c>
      <c r="B33" s="197" t="s">
        <v>467</v>
      </c>
      <c r="C33" s="198" t="s">
        <v>265</v>
      </c>
      <c r="D33" s="199">
        <v>45601</v>
      </c>
      <c r="E33" s="200">
        <v>45711</v>
      </c>
      <c r="F33" s="198">
        <v>167779</v>
      </c>
      <c r="G33" s="198">
        <v>1824</v>
      </c>
      <c r="H33" s="198">
        <v>92</v>
      </c>
      <c r="I33" s="194"/>
      <c r="J33" s="194"/>
      <c r="K33" s="194"/>
      <c r="L33" s="194"/>
      <c r="M33" s="194"/>
      <c r="N33" s="194"/>
      <c r="O33" s="194"/>
      <c r="P33" s="194"/>
      <c r="Q33" s="194"/>
      <c r="R33" s="194"/>
      <c r="S33" s="195">
        <v>40128</v>
      </c>
      <c r="T33">
        <v>49248</v>
      </c>
      <c r="U33" s="29">
        <v>89376</v>
      </c>
    </row>
    <row r="34" spans="1:21" ht="14.4" x14ac:dyDescent="0.25">
      <c r="A34" t="s">
        <v>424</v>
      </c>
      <c r="B34" s="197" t="s">
        <v>460</v>
      </c>
      <c r="C34" s="198" t="s">
        <v>461</v>
      </c>
      <c r="D34" s="199">
        <v>45581</v>
      </c>
      <c r="E34" s="200">
        <v>45718</v>
      </c>
      <c r="F34" s="198">
        <v>162581</v>
      </c>
      <c r="G34" s="198">
        <v>1390</v>
      </c>
      <c r="H34" s="198">
        <v>117</v>
      </c>
      <c r="I34" s="194"/>
      <c r="J34" s="194"/>
      <c r="K34" s="194"/>
      <c r="L34" s="194"/>
      <c r="M34" s="194"/>
      <c r="N34" s="194"/>
      <c r="O34" s="194"/>
      <c r="P34" s="194"/>
      <c r="Q34" s="194"/>
      <c r="R34" s="195">
        <v>16680</v>
      </c>
      <c r="S34">
        <v>36140</v>
      </c>
      <c r="T34">
        <v>37530</v>
      </c>
      <c r="U34" s="29">
        <v>90350</v>
      </c>
    </row>
    <row r="35" spans="1:21" ht="14.4" x14ac:dyDescent="0.25">
      <c r="A35" t="s">
        <v>369</v>
      </c>
      <c r="B35" s="188" t="s">
        <v>302</v>
      </c>
      <c r="C35" s="189" t="s">
        <v>303</v>
      </c>
      <c r="D35" s="190">
        <v>45217</v>
      </c>
      <c r="E35" s="191">
        <v>45354</v>
      </c>
      <c r="F35" s="192">
        <v>161632</v>
      </c>
      <c r="G35" s="192">
        <v>1347</v>
      </c>
      <c r="H35" s="192">
        <v>120</v>
      </c>
      <c r="I35">
        <v>36369</v>
      </c>
      <c r="J35">
        <v>33675</v>
      </c>
      <c r="K35" s="193">
        <v>4041</v>
      </c>
      <c r="L35" s="194"/>
      <c r="M35" s="194"/>
      <c r="N35" s="194"/>
      <c r="O35" s="194"/>
      <c r="P35" s="194"/>
      <c r="Q35" s="194"/>
      <c r="R35" s="194"/>
      <c r="S35" s="194"/>
      <c r="T35" s="194"/>
      <c r="U35" s="29">
        <v>74085</v>
      </c>
    </row>
    <row r="36" spans="1:21" ht="14.4" x14ac:dyDescent="0.25">
      <c r="A36" t="s">
        <v>370</v>
      </c>
      <c r="B36" s="188" t="s">
        <v>322</v>
      </c>
      <c r="C36" s="189" t="s">
        <v>323</v>
      </c>
      <c r="D36" s="191">
        <v>45321</v>
      </c>
      <c r="E36" s="191">
        <v>45431</v>
      </c>
      <c r="F36" s="192">
        <v>159462</v>
      </c>
      <c r="G36" s="192">
        <v>1678</v>
      </c>
      <c r="H36" s="192">
        <v>95</v>
      </c>
      <c r="I36" s="195">
        <v>1678</v>
      </c>
      <c r="J36">
        <v>41950</v>
      </c>
      <c r="K36">
        <v>45306</v>
      </c>
      <c r="L36">
        <v>43628</v>
      </c>
      <c r="M36" s="193">
        <v>31882</v>
      </c>
      <c r="N36" s="194"/>
      <c r="O36" s="194"/>
      <c r="P36" s="194"/>
      <c r="Q36" s="194"/>
      <c r="R36" s="194"/>
      <c r="S36" s="194"/>
      <c r="T36" s="194"/>
      <c r="U36" s="29">
        <v>164444</v>
      </c>
    </row>
    <row r="37" spans="1:21" ht="14.4" x14ac:dyDescent="0.25">
      <c r="A37" t="s">
        <v>424</v>
      </c>
      <c r="B37" s="197" t="s">
        <v>462</v>
      </c>
      <c r="C37" s="198" t="s">
        <v>325</v>
      </c>
      <c r="D37" s="199">
        <v>45581</v>
      </c>
      <c r="E37" s="200">
        <v>45718</v>
      </c>
      <c r="F37" s="198">
        <v>146194</v>
      </c>
      <c r="G37" s="198">
        <v>1260</v>
      </c>
      <c r="H37" s="198">
        <v>116</v>
      </c>
      <c r="I37" s="194"/>
      <c r="J37" s="194"/>
      <c r="K37" s="194"/>
      <c r="L37" s="194"/>
      <c r="M37" s="194"/>
      <c r="N37" s="194"/>
      <c r="O37" s="194"/>
      <c r="P37" s="194"/>
      <c r="Q37" s="194"/>
      <c r="R37" s="195">
        <v>15120</v>
      </c>
      <c r="S37">
        <v>32760</v>
      </c>
      <c r="T37">
        <v>34020</v>
      </c>
      <c r="U37" s="29">
        <v>81900</v>
      </c>
    </row>
    <row r="38" spans="1:21" ht="14.4" x14ac:dyDescent="0.25">
      <c r="A38" t="s">
        <v>424</v>
      </c>
      <c r="B38" s="197" t="s">
        <v>427</v>
      </c>
      <c r="C38" s="198" t="s">
        <v>428</v>
      </c>
      <c r="D38" s="199">
        <v>45386</v>
      </c>
      <c r="E38" s="200">
        <v>45669</v>
      </c>
      <c r="F38" s="198">
        <v>140000</v>
      </c>
      <c r="G38" s="198">
        <v>499</v>
      </c>
      <c r="H38" s="198">
        <v>280</v>
      </c>
      <c r="I38" s="194"/>
      <c r="J38" s="194"/>
      <c r="K38" s="194"/>
      <c r="L38" s="195">
        <v>11477</v>
      </c>
      <c r="M38">
        <v>13473</v>
      </c>
      <c r="N38">
        <v>12974</v>
      </c>
      <c r="O38">
        <v>13473</v>
      </c>
      <c r="P38">
        <v>13473</v>
      </c>
      <c r="Q38">
        <v>12974</v>
      </c>
      <c r="R38">
        <v>13473</v>
      </c>
      <c r="S38">
        <v>12974</v>
      </c>
      <c r="T38">
        <v>13473</v>
      </c>
      <c r="U38" s="29">
        <v>117764</v>
      </c>
    </row>
    <row r="39" spans="1:21" ht="14.4" x14ac:dyDescent="0.25">
      <c r="A39" t="s">
        <v>424</v>
      </c>
      <c r="B39" s="197" t="s">
        <v>437</v>
      </c>
      <c r="C39" s="198" t="s">
        <v>261</v>
      </c>
      <c r="D39" s="199">
        <v>45562</v>
      </c>
      <c r="E39" s="200">
        <v>45676</v>
      </c>
      <c r="F39" s="198">
        <v>135139</v>
      </c>
      <c r="G39" s="198">
        <v>1408</v>
      </c>
      <c r="H39" s="198">
        <v>96</v>
      </c>
      <c r="I39" s="194"/>
      <c r="J39" s="194"/>
      <c r="K39" s="194"/>
      <c r="L39" s="194"/>
      <c r="M39" s="194"/>
      <c r="N39" s="194"/>
      <c r="O39" s="194"/>
      <c r="P39" s="194"/>
      <c r="Q39" s="195">
        <v>4224</v>
      </c>
      <c r="R39">
        <v>38016</v>
      </c>
      <c r="S39">
        <v>36608</v>
      </c>
      <c r="T39">
        <v>38016</v>
      </c>
      <c r="U39" s="29">
        <v>116864</v>
      </c>
    </row>
    <row r="40" spans="1:21" ht="14.4" x14ac:dyDescent="0.25">
      <c r="A40" t="s">
        <v>369</v>
      </c>
      <c r="B40" s="188" t="s">
        <v>324</v>
      </c>
      <c r="C40" s="189" t="s">
        <v>325</v>
      </c>
      <c r="D40" s="190">
        <v>45273</v>
      </c>
      <c r="E40" s="191">
        <v>45417</v>
      </c>
      <c r="F40" s="192">
        <v>131915</v>
      </c>
      <c r="G40" s="192">
        <v>1000</v>
      </c>
      <c r="H40" s="192">
        <v>132</v>
      </c>
      <c r="I40">
        <v>27000</v>
      </c>
      <c r="J40">
        <v>25000</v>
      </c>
      <c r="K40">
        <v>27000</v>
      </c>
      <c r="L40">
        <v>26000</v>
      </c>
      <c r="M40" s="193">
        <v>5000</v>
      </c>
      <c r="N40" s="194"/>
      <c r="O40" s="194"/>
      <c r="P40" s="194"/>
      <c r="Q40" s="194"/>
      <c r="R40" s="194"/>
      <c r="S40" s="194"/>
      <c r="T40" s="194"/>
      <c r="U40" s="29">
        <v>110000</v>
      </c>
    </row>
    <row r="41" spans="1:21" ht="14.4" x14ac:dyDescent="0.25">
      <c r="A41" t="s">
        <v>369</v>
      </c>
      <c r="B41" s="188" t="s">
        <v>326</v>
      </c>
      <c r="C41" s="189" t="s">
        <v>281</v>
      </c>
      <c r="D41" s="190">
        <v>45247</v>
      </c>
      <c r="E41" s="191">
        <v>45432</v>
      </c>
      <c r="F41" s="192">
        <v>128877</v>
      </c>
      <c r="G41" s="192">
        <v>820</v>
      </c>
      <c r="H41" s="192">
        <v>157</v>
      </c>
      <c r="I41">
        <v>22140</v>
      </c>
      <c r="J41">
        <v>20500</v>
      </c>
      <c r="K41">
        <v>22140</v>
      </c>
      <c r="L41">
        <v>21320</v>
      </c>
      <c r="M41" s="193">
        <v>16400</v>
      </c>
      <c r="N41" s="194"/>
      <c r="O41" s="194"/>
      <c r="P41" s="194"/>
      <c r="Q41" s="194"/>
      <c r="R41" s="194"/>
      <c r="S41" s="194"/>
      <c r="T41" s="194"/>
      <c r="U41" s="29">
        <v>102500</v>
      </c>
    </row>
    <row r="42" spans="1:21" ht="14.4" x14ac:dyDescent="0.25">
      <c r="A42" t="s">
        <v>424</v>
      </c>
      <c r="B42" s="197" t="s">
        <v>458</v>
      </c>
      <c r="C42" s="198" t="s">
        <v>339</v>
      </c>
      <c r="D42" s="199">
        <v>45581</v>
      </c>
      <c r="E42" s="200">
        <v>45691</v>
      </c>
      <c r="F42" s="198">
        <v>125449</v>
      </c>
      <c r="G42" s="198">
        <v>1335</v>
      </c>
      <c r="H42" s="198">
        <v>94</v>
      </c>
      <c r="I42" s="194"/>
      <c r="J42" s="194"/>
      <c r="K42" s="194"/>
      <c r="L42" s="194"/>
      <c r="M42" s="194"/>
      <c r="N42" s="194"/>
      <c r="O42" s="194"/>
      <c r="P42" s="194"/>
      <c r="Q42" s="194"/>
      <c r="R42" s="195">
        <v>16020</v>
      </c>
      <c r="S42">
        <v>34710</v>
      </c>
      <c r="T42">
        <v>36045</v>
      </c>
      <c r="U42" s="29">
        <v>86775</v>
      </c>
    </row>
    <row r="43" spans="1:21" ht="14.4" x14ac:dyDescent="0.25">
      <c r="A43" t="s">
        <v>424</v>
      </c>
      <c r="B43" s="197" t="s">
        <v>448</v>
      </c>
      <c r="C43" s="198" t="s">
        <v>158</v>
      </c>
      <c r="D43" s="199">
        <v>45574</v>
      </c>
      <c r="E43" s="200">
        <v>45690</v>
      </c>
      <c r="F43" s="198">
        <v>123083</v>
      </c>
      <c r="G43" s="198">
        <v>1038</v>
      </c>
      <c r="H43" s="198">
        <v>118</v>
      </c>
      <c r="I43" s="194"/>
      <c r="J43" s="194"/>
      <c r="K43" s="194"/>
      <c r="L43" s="194"/>
      <c r="M43" s="194"/>
      <c r="N43" s="194"/>
      <c r="O43" s="194"/>
      <c r="P43" s="194"/>
      <c r="Q43" s="194"/>
      <c r="R43" s="195">
        <v>19722</v>
      </c>
      <c r="S43">
        <v>26988</v>
      </c>
      <c r="T43">
        <v>28026</v>
      </c>
      <c r="U43" s="29">
        <v>74736</v>
      </c>
    </row>
    <row r="44" spans="1:21" ht="14.4" x14ac:dyDescent="0.25">
      <c r="A44" t="s">
        <v>369</v>
      </c>
      <c r="B44" s="188" t="s">
        <v>333</v>
      </c>
      <c r="C44" s="189" t="s">
        <v>334</v>
      </c>
      <c r="D44" s="190">
        <v>45238</v>
      </c>
      <c r="E44" s="191">
        <v>45445</v>
      </c>
      <c r="F44" s="192">
        <v>120791</v>
      </c>
      <c r="G44" s="192">
        <v>690</v>
      </c>
      <c r="H44" s="192">
        <v>175</v>
      </c>
      <c r="I44">
        <v>18630</v>
      </c>
      <c r="J44">
        <v>17250</v>
      </c>
      <c r="K44">
        <v>18630</v>
      </c>
      <c r="L44">
        <v>17940</v>
      </c>
      <c r="M44">
        <v>18630</v>
      </c>
      <c r="N44" s="193">
        <v>1380</v>
      </c>
      <c r="O44" s="194"/>
      <c r="P44" s="194"/>
      <c r="Q44" s="194"/>
      <c r="R44" s="194"/>
      <c r="S44" s="194"/>
      <c r="T44" s="194"/>
      <c r="U44" s="29">
        <v>92460</v>
      </c>
    </row>
    <row r="45" spans="1:21" ht="14.4" x14ac:dyDescent="0.25">
      <c r="A45" t="s">
        <v>424</v>
      </c>
      <c r="B45" s="197" t="s">
        <v>438</v>
      </c>
      <c r="C45" s="198" t="s">
        <v>265</v>
      </c>
      <c r="D45" s="199">
        <v>45566</v>
      </c>
      <c r="E45" s="200">
        <v>45704</v>
      </c>
      <c r="F45" s="198">
        <v>119427</v>
      </c>
      <c r="G45" s="198">
        <v>1029</v>
      </c>
      <c r="H45" s="198">
        <v>116</v>
      </c>
      <c r="I45" s="194"/>
      <c r="J45" s="194"/>
      <c r="K45" s="194"/>
      <c r="L45" s="194"/>
      <c r="M45" s="194"/>
      <c r="N45" s="194"/>
      <c r="O45" s="194"/>
      <c r="P45" s="194"/>
      <c r="Q45" s="194"/>
      <c r="R45" s="195">
        <v>27783</v>
      </c>
      <c r="S45">
        <v>26754</v>
      </c>
      <c r="T45">
        <v>27783</v>
      </c>
      <c r="U45" s="29">
        <v>82320</v>
      </c>
    </row>
    <row r="46" spans="1:21" ht="14.4" x14ac:dyDescent="0.25">
      <c r="A46" t="s">
        <v>369</v>
      </c>
      <c r="B46" s="188" t="s">
        <v>305</v>
      </c>
      <c r="C46" s="189" t="s">
        <v>291</v>
      </c>
      <c r="D46" s="190">
        <v>45252</v>
      </c>
      <c r="E46" s="191">
        <v>45376</v>
      </c>
      <c r="F46" s="192">
        <v>110337</v>
      </c>
      <c r="G46" s="192">
        <v>994</v>
      </c>
      <c r="H46" s="192">
        <v>111</v>
      </c>
      <c r="I46">
        <v>26838</v>
      </c>
      <c r="J46">
        <v>24850</v>
      </c>
      <c r="K46" s="193">
        <v>24850</v>
      </c>
      <c r="L46" s="194"/>
      <c r="M46" s="194"/>
      <c r="N46" s="194"/>
      <c r="O46" s="194"/>
      <c r="P46" s="194"/>
      <c r="Q46" s="194"/>
      <c r="R46" s="194"/>
      <c r="S46" s="194"/>
      <c r="T46" s="194"/>
      <c r="U46" s="29">
        <v>76538</v>
      </c>
    </row>
    <row r="47" spans="1:21" ht="14.4" x14ac:dyDescent="0.25">
      <c r="A47" t="s">
        <v>369</v>
      </c>
      <c r="B47" s="188" t="s">
        <v>296</v>
      </c>
      <c r="C47" s="189" t="s">
        <v>175</v>
      </c>
      <c r="D47" s="190">
        <v>45203</v>
      </c>
      <c r="E47" s="191">
        <v>45348</v>
      </c>
      <c r="F47" s="192">
        <v>103909</v>
      </c>
      <c r="G47" s="192">
        <v>1009</v>
      </c>
      <c r="H47" s="192">
        <v>103</v>
      </c>
      <c r="I47">
        <v>27243</v>
      </c>
      <c r="J47" s="193">
        <v>26234</v>
      </c>
      <c r="K47" s="194"/>
      <c r="L47" s="194"/>
      <c r="M47" s="194"/>
      <c r="N47" s="194"/>
      <c r="O47" s="194"/>
      <c r="P47" s="194"/>
      <c r="Q47" s="194"/>
      <c r="R47" s="194"/>
      <c r="S47" s="194"/>
      <c r="T47" s="194"/>
      <c r="U47" s="29">
        <v>53477</v>
      </c>
    </row>
    <row r="48" spans="1:21" ht="14.4" x14ac:dyDescent="0.25">
      <c r="A48" t="s">
        <v>424</v>
      </c>
      <c r="B48" s="197" t="s">
        <v>473</v>
      </c>
      <c r="C48" s="198" t="s">
        <v>474</v>
      </c>
      <c r="D48" s="199">
        <v>45615</v>
      </c>
      <c r="E48" s="200">
        <v>45732</v>
      </c>
      <c r="F48" s="198">
        <v>103327</v>
      </c>
      <c r="G48" s="198">
        <v>1044</v>
      </c>
      <c r="H48" s="198">
        <v>99</v>
      </c>
      <c r="I48" s="194"/>
      <c r="J48" s="194"/>
      <c r="K48" s="194"/>
      <c r="L48" s="194"/>
      <c r="M48" s="194"/>
      <c r="N48" s="194"/>
      <c r="O48" s="194"/>
      <c r="P48" s="194"/>
      <c r="Q48" s="194"/>
      <c r="R48" s="194"/>
      <c r="S48" s="195">
        <v>8352</v>
      </c>
      <c r="T48">
        <v>28188</v>
      </c>
      <c r="U48" s="29">
        <v>36540</v>
      </c>
    </row>
    <row r="49" spans="1:21" ht="14.4" x14ac:dyDescent="0.3">
      <c r="A49" t="s">
        <v>370</v>
      </c>
      <c r="B49" s="188" t="s">
        <v>377</v>
      </c>
      <c r="C49" s="189" t="s">
        <v>378</v>
      </c>
      <c r="D49" s="191">
        <v>45331</v>
      </c>
      <c r="E49" s="191">
        <v>45529</v>
      </c>
      <c r="F49" s="192">
        <v>102807</v>
      </c>
      <c r="G49" s="192">
        <v>605</v>
      </c>
      <c r="H49" s="192">
        <v>170</v>
      </c>
      <c r="I49" s="196"/>
      <c r="J49" s="195">
        <v>12705</v>
      </c>
      <c r="K49">
        <v>16335</v>
      </c>
      <c r="L49">
        <v>15730</v>
      </c>
      <c r="M49">
        <v>16335</v>
      </c>
      <c r="N49">
        <v>15730</v>
      </c>
      <c r="O49">
        <v>16335</v>
      </c>
      <c r="P49" s="193">
        <v>15125</v>
      </c>
      <c r="Q49" s="196"/>
      <c r="R49" s="196"/>
      <c r="S49" s="196"/>
      <c r="T49" s="196"/>
      <c r="U49" s="29">
        <v>108295</v>
      </c>
    </row>
    <row r="50" spans="1:21" ht="14.4" x14ac:dyDescent="0.25">
      <c r="A50" t="s">
        <v>424</v>
      </c>
      <c r="B50" s="197" t="s">
        <v>434</v>
      </c>
      <c r="C50" s="198" t="s">
        <v>172</v>
      </c>
      <c r="D50" s="199">
        <v>45553</v>
      </c>
      <c r="E50" s="200">
        <v>45670</v>
      </c>
      <c r="F50" s="198">
        <v>101904</v>
      </c>
      <c r="G50" s="198">
        <v>1029</v>
      </c>
      <c r="H50" s="198">
        <v>99</v>
      </c>
      <c r="I50" s="194"/>
      <c r="J50" s="194"/>
      <c r="K50" s="194"/>
      <c r="L50" s="194"/>
      <c r="M50" s="194"/>
      <c r="N50" s="194"/>
      <c r="O50" s="194"/>
      <c r="P50" s="194"/>
      <c r="Q50" s="195">
        <v>9261</v>
      </c>
      <c r="R50">
        <v>27783</v>
      </c>
      <c r="S50">
        <v>26754</v>
      </c>
      <c r="T50">
        <v>27783</v>
      </c>
      <c r="U50" s="29">
        <v>91581</v>
      </c>
    </row>
    <row r="51" spans="1:21" ht="14.4" x14ac:dyDescent="0.25">
      <c r="A51" t="s">
        <v>370</v>
      </c>
      <c r="B51" s="188" t="s">
        <v>396</v>
      </c>
      <c r="C51" s="189" t="s">
        <v>265</v>
      </c>
      <c r="D51" s="191">
        <v>45387</v>
      </c>
      <c r="E51" s="191">
        <v>45480</v>
      </c>
      <c r="F51" s="192">
        <v>99154</v>
      </c>
      <c r="G51" s="192">
        <v>927</v>
      </c>
      <c r="H51" s="192">
        <v>107</v>
      </c>
      <c r="I51" s="194"/>
      <c r="J51" s="194"/>
      <c r="K51" s="194"/>
      <c r="L51" s="195">
        <v>24102</v>
      </c>
      <c r="M51">
        <v>25029</v>
      </c>
      <c r="N51">
        <v>24102</v>
      </c>
      <c r="O51" s="193">
        <v>6489</v>
      </c>
      <c r="P51" s="194"/>
      <c r="Q51" s="194"/>
      <c r="R51" s="194"/>
      <c r="S51" s="194"/>
      <c r="T51" s="194"/>
      <c r="U51" s="29">
        <v>79722</v>
      </c>
    </row>
    <row r="52" spans="1:21" ht="14.4" x14ac:dyDescent="0.25">
      <c r="A52" t="s">
        <v>370</v>
      </c>
      <c r="B52" s="188" t="s">
        <v>335</v>
      </c>
      <c r="C52" s="189" t="s">
        <v>336</v>
      </c>
      <c r="D52" s="191">
        <v>45363</v>
      </c>
      <c r="E52" s="191">
        <v>45459</v>
      </c>
      <c r="F52" s="192">
        <v>98630</v>
      </c>
      <c r="G52" s="192">
        <v>996</v>
      </c>
      <c r="H52" s="192">
        <v>99</v>
      </c>
      <c r="I52" s="194"/>
      <c r="J52" s="194"/>
      <c r="K52" s="195">
        <v>19920</v>
      </c>
      <c r="L52">
        <v>25896</v>
      </c>
      <c r="M52">
        <v>26892</v>
      </c>
      <c r="N52" s="193">
        <v>15936</v>
      </c>
      <c r="O52" s="194"/>
      <c r="P52" s="194"/>
      <c r="Q52" s="194"/>
      <c r="R52" s="194"/>
      <c r="S52" s="194"/>
      <c r="T52" s="194"/>
      <c r="U52" s="29">
        <v>88644</v>
      </c>
    </row>
    <row r="53" spans="1:21" ht="14.4" x14ac:dyDescent="0.25">
      <c r="A53" t="s">
        <v>369</v>
      </c>
      <c r="B53" s="188" t="s">
        <v>373</v>
      </c>
      <c r="C53" s="189" t="s">
        <v>285</v>
      </c>
      <c r="D53" s="190">
        <v>45266</v>
      </c>
      <c r="E53" s="191">
        <v>45494</v>
      </c>
      <c r="F53" s="192">
        <v>97500</v>
      </c>
      <c r="G53" s="192">
        <v>530</v>
      </c>
      <c r="H53" s="192">
        <v>184</v>
      </c>
      <c r="I53">
        <v>14310</v>
      </c>
      <c r="J53">
        <v>13250</v>
      </c>
      <c r="K53">
        <v>14310</v>
      </c>
      <c r="L53">
        <v>13780</v>
      </c>
      <c r="M53">
        <v>14310</v>
      </c>
      <c r="N53">
        <v>13780</v>
      </c>
      <c r="O53" s="193">
        <v>11130</v>
      </c>
      <c r="P53" s="194"/>
      <c r="Q53" s="194"/>
      <c r="R53" s="194"/>
      <c r="S53" s="194"/>
      <c r="T53" s="194"/>
      <c r="U53" s="29">
        <v>94870</v>
      </c>
    </row>
    <row r="54" spans="1:21" ht="14.4" x14ac:dyDescent="0.25">
      <c r="A54" t="s">
        <v>424</v>
      </c>
      <c r="B54" s="197" t="s">
        <v>429</v>
      </c>
      <c r="C54" s="198" t="s">
        <v>175</v>
      </c>
      <c r="D54" s="199">
        <v>45441</v>
      </c>
      <c r="E54" s="200">
        <v>45663</v>
      </c>
      <c r="F54" s="198">
        <v>95158</v>
      </c>
      <c r="G54" s="198">
        <v>501</v>
      </c>
      <c r="H54" s="198">
        <v>190</v>
      </c>
      <c r="I54" s="194"/>
      <c r="J54" s="194"/>
      <c r="K54" s="194"/>
      <c r="L54" s="194"/>
      <c r="M54" s="195">
        <v>1503</v>
      </c>
      <c r="N54">
        <v>13026</v>
      </c>
      <c r="O54">
        <v>13527</v>
      </c>
      <c r="P54">
        <v>13527</v>
      </c>
      <c r="Q54">
        <v>13026</v>
      </c>
      <c r="R54">
        <v>13527</v>
      </c>
      <c r="S54">
        <v>13026</v>
      </c>
      <c r="T54">
        <v>13527</v>
      </c>
      <c r="U54" s="29">
        <v>94689</v>
      </c>
    </row>
    <row r="55" spans="1:21" ht="14.4" x14ac:dyDescent="0.25">
      <c r="A55" t="s">
        <v>370</v>
      </c>
      <c r="B55" s="188" t="s">
        <v>327</v>
      </c>
      <c r="C55" s="189" t="s">
        <v>261</v>
      </c>
      <c r="D55" s="191">
        <v>45335</v>
      </c>
      <c r="E55" s="191">
        <v>45424</v>
      </c>
      <c r="F55" s="192">
        <v>92139</v>
      </c>
      <c r="G55" s="192">
        <v>1197</v>
      </c>
      <c r="H55" s="192">
        <v>77</v>
      </c>
      <c r="I55" s="194"/>
      <c r="J55" s="195">
        <v>20349</v>
      </c>
      <c r="K55">
        <v>32319</v>
      </c>
      <c r="L55">
        <v>31122</v>
      </c>
      <c r="M55" s="193">
        <v>14364</v>
      </c>
      <c r="N55" s="194"/>
      <c r="O55" s="194"/>
      <c r="P55" s="194"/>
      <c r="Q55" s="194"/>
      <c r="R55" s="194"/>
      <c r="S55" s="194"/>
      <c r="T55" s="194"/>
      <c r="U55" s="29">
        <v>98154</v>
      </c>
    </row>
    <row r="56" spans="1:21" ht="14.4" x14ac:dyDescent="0.25">
      <c r="A56" t="s">
        <v>424</v>
      </c>
      <c r="B56" s="197" t="s">
        <v>466</v>
      </c>
      <c r="C56" s="198" t="s">
        <v>273</v>
      </c>
      <c r="D56" s="199">
        <v>45584</v>
      </c>
      <c r="E56" s="200">
        <v>45732</v>
      </c>
      <c r="F56" s="198">
        <v>90515</v>
      </c>
      <c r="G56" s="198">
        <v>724</v>
      </c>
      <c r="H56" s="198">
        <v>125</v>
      </c>
      <c r="I56" s="194"/>
      <c r="J56" s="194"/>
      <c r="K56" s="194"/>
      <c r="L56" s="194"/>
      <c r="M56" s="194"/>
      <c r="N56" s="194"/>
      <c r="O56" s="194"/>
      <c r="P56" s="194"/>
      <c r="Q56" s="194"/>
      <c r="R56" s="195">
        <v>6516</v>
      </c>
      <c r="S56">
        <v>18824</v>
      </c>
      <c r="T56">
        <v>19548</v>
      </c>
      <c r="U56" s="29">
        <v>44888</v>
      </c>
    </row>
    <row r="57" spans="1:21" ht="14.4" x14ac:dyDescent="0.25">
      <c r="A57" t="s">
        <v>369</v>
      </c>
      <c r="B57" s="188" t="s">
        <v>288</v>
      </c>
      <c r="C57" s="189" t="s">
        <v>261</v>
      </c>
      <c r="D57" s="190">
        <v>45209</v>
      </c>
      <c r="E57" s="191">
        <v>45319</v>
      </c>
      <c r="F57" s="192">
        <v>86543</v>
      </c>
      <c r="G57" s="192">
        <v>857</v>
      </c>
      <c r="H57" s="192">
        <v>101</v>
      </c>
      <c r="I57" s="193">
        <v>23996</v>
      </c>
      <c r="J57" s="194"/>
      <c r="K57" s="194"/>
      <c r="L57" s="194"/>
      <c r="M57" s="194"/>
      <c r="N57" s="194"/>
      <c r="O57" s="194"/>
      <c r="P57" s="194"/>
      <c r="Q57" s="194"/>
      <c r="R57" s="194"/>
      <c r="S57" s="194"/>
      <c r="T57" s="194"/>
      <c r="U57" s="29">
        <v>23996</v>
      </c>
    </row>
    <row r="58" spans="1:21" ht="14.4" x14ac:dyDescent="0.25">
      <c r="A58" t="s">
        <v>424</v>
      </c>
      <c r="B58" s="197" t="s">
        <v>475</v>
      </c>
      <c r="C58" s="198" t="s">
        <v>172</v>
      </c>
      <c r="D58" s="199">
        <v>45616</v>
      </c>
      <c r="E58" s="200">
        <v>45719</v>
      </c>
      <c r="F58" s="198">
        <v>85633</v>
      </c>
      <c r="G58" s="198">
        <v>984</v>
      </c>
      <c r="H58" s="198">
        <v>87</v>
      </c>
      <c r="I58" s="194"/>
      <c r="J58" s="194"/>
      <c r="K58" s="194"/>
      <c r="L58" s="194"/>
      <c r="M58" s="194"/>
      <c r="N58" s="194"/>
      <c r="O58" s="194"/>
      <c r="P58" s="194"/>
      <c r="Q58" s="194"/>
      <c r="R58" s="194"/>
      <c r="S58" s="195">
        <v>6888</v>
      </c>
      <c r="T58">
        <v>26568</v>
      </c>
      <c r="U58" s="29">
        <v>33456</v>
      </c>
    </row>
    <row r="59" spans="1:21" ht="14.4" x14ac:dyDescent="0.25">
      <c r="A59" t="s">
        <v>369</v>
      </c>
      <c r="B59" s="188" t="s">
        <v>314</v>
      </c>
      <c r="C59" s="189" t="s">
        <v>171</v>
      </c>
      <c r="D59" s="190">
        <v>45269</v>
      </c>
      <c r="E59" s="191">
        <v>45403</v>
      </c>
      <c r="F59" s="192">
        <v>85000</v>
      </c>
      <c r="G59" s="192">
        <v>733</v>
      </c>
      <c r="H59" s="192">
        <v>116</v>
      </c>
      <c r="I59">
        <v>19791</v>
      </c>
      <c r="J59">
        <v>18325</v>
      </c>
      <c r="K59">
        <v>19791</v>
      </c>
      <c r="L59" s="193">
        <v>15393</v>
      </c>
      <c r="M59" s="194"/>
      <c r="N59" s="194"/>
      <c r="O59" s="194"/>
      <c r="P59" s="194"/>
      <c r="Q59" s="194"/>
      <c r="R59" s="194"/>
      <c r="S59" s="194"/>
      <c r="T59" s="194"/>
      <c r="U59" s="29">
        <v>73300</v>
      </c>
    </row>
    <row r="60" spans="1:21" ht="14.4" x14ac:dyDescent="0.25">
      <c r="A60" t="s">
        <v>424</v>
      </c>
      <c r="B60" s="197" t="s">
        <v>449</v>
      </c>
      <c r="C60" s="198" t="s">
        <v>175</v>
      </c>
      <c r="D60" s="199">
        <v>45574</v>
      </c>
      <c r="E60" s="200">
        <v>45691</v>
      </c>
      <c r="F60" s="198">
        <v>81569</v>
      </c>
      <c r="G60" s="198">
        <v>808</v>
      </c>
      <c r="H60" s="198">
        <v>101</v>
      </c>
      <c r="I60" s="194"/>
      <c r="J60" s="194"/>
      <c r="K60" s="194"/>
      <c r="L60" s="194"/>
      <c r="M60" s="194"/>
      <c r="N60" s="194"/>
      <c r="O60" s="194"/>
      <c r="P60" s="194"/>
      <c r="Q60" s="194"/>
      <c r="R60" s="195">
        <v>15352</v>
      </c>
      <c r="S60">
        <v>21008</v>
      </c>
      <c r="T60">
        <v>21816</v>
      </c>
      <c r="U60" s="29">
        <v>58176</v>
      </c>
    </row>
    <row r="61" spans="1:21" ht="14.4" x14ac:dyDescent="0.25">
      <c r="A61" t="s">
        <v>370</v>
      </c>
      <c r="B61" s="188" t="s">
        <v>388</v>
      </c>
      <c r="C61" s="189" t="s">
        <v>268</v>
      </c>
      <c r="D61" s="191">
        <v>45377</v>
      </c>
      <c r="E61" s="191">
        <v>45515</v>
      </c>
      <c r="F61" s="192">
        <v>80000</v>
      </c>
      <c r="G61" s="192">
        <v>672</v>
      </c>
      <c r="H61" s="192">
        <v>119</v>
      </c>
      <c r="I61" s="194"/>
      <c r="J61" s="194"/>
      <c r="K61" s="195">
        <v>4032</v>
      </c>
      <c r="L61">
        <v>17472</v>
      </c>
      <c r="M61">
        <v>18144</v>
      </c>
      <c r="N61">
        <v>17472</v>
      </c>
      <c r="O61">
        <v>18144</v>
      </c>
      <c r="P61" s="193">
        <v>7392</v>
      </c>
      <c r="Q61" s="194"/>
      <c r="R61" s="194"/>
      <c r="S61" s="194"/>
      <c r="T61" s="194"/>
      <c r="U61" s="29">
        <v>82656</v>
      </c>
    </row>
    <row r="62" spans="1:21" ht="14.4" x14ac:dyDescent="0.25">
      <c r="A62" t="s">
        <v>370</v>
      </c>
      <c r="B62" s="188" t="s">
        <v>398</v>
      </c>
      <c r="C62" s="189" t="s">
        <v>399</v>
      </c>
      <c r="D62" s="191">
        <v>45387</v>
      </c>
      <c r="E62" s="191">
        <v>45564</v>
      </c>
      <c r="F62" s="192">
        <v>80000</v>
      </c>
      <c r="G62" s="192">
        <v>526</v>
      </c>
      <c r="H62" s="192">
        <v>152</v>
      </c>
      <c r="I62" s="194"/>
      <c r="J62" s="194"/>
      <c r="K62" s="194"/>
      <c r="L62" s="195">
        <v>13676</v>
      </c>
      <c r="M62">
        <v>14202</v>
      </c>
      <c r="N62">
        <v>13676</v>
      </c>
      <c r="O62">
        <v>14202</v>
      </c>
      <c r="P62">
        <v>14202</v>
      </c>
      <c r="Q62" s="193">
        <v>15254</v>
      </c>
      <c r="R62" s="194"/>
      <c r="S62" s="194"/>
      <c r="T62" s="194"/>
      <c r="U62" s="29">
        <v>85212</v>
      </c>
    </row>
    <row r="63" spans="1:21" ht="14.4" x14ac:dyDescent="0.25">
      <c r="A63" t="s">
        <v>370</v>
      </c>
      <c r="B63" s="188" t="s">
        <v>402</v>
      </c>
      <c r="C63" s="189" t="s">
        <v>403</v>
      </c>
      <c r="D63" s="191">
        <v>45398</v>
      </c>
      <c r="E63" s="191">
        <v>45518</v>
      </c>
      <c r="F63" s="192">
        <v>77473</v>
      </c>
      <c r="G63" s="192">
        <v>1019</v>
      </c>
      <c r="H63" s="192">
        <v>76</v>
      </c>
      <c r="I63" s="194"/>
      <c r="J63" s="194"/>
      <c r="K63" s="194"/>
      <c r="L63" s="195">
        <v>15285</v>
      </c>
      <c r="M63">
        <v>27513</v>
      </c>
      <c r="N63">
        <v>26494</v>
      </c>
      <c r="O63">
        <v>27513</v>
      </c>
      <c r="P63" s="193">
        <v>14266</v>
      </c>
      <c r="Q63" s="194"/>
      <c r="R63" s="194"/>
      <c r="S63" s="194"/>
      <c r="T63" s="194"/>
      <c r="U63" s="29">
        <v>111071</v>
      </c>
    </row>
    <row r="64" spans="1:21" ht="14.4" x14ac:dyDescent="0.25">
      <c r="A64" t="s">
        <v>370</v>
      </c>
      <c r="B64" s="188" t="s">
        <v>385</v>
      </c>
      <c r="C64" s="189" t="s">
        <v>273</v>
      </c>
      <c r="D64" s="191">
        <v>45367</v>
      </c>
      <c r="E64" s="191">
        <v>45487</v>
      </c>
      <c r="F64" s="192">
        <v>72342</v>
      </c>
      <c r="G64" s="192">
        <v>723</v>
      </c>
      <c r="H64" s="192">
        <v>100</v>
      </c>
      <c r="I64" s="194"/>
      <c r="J64" s="194"/>
      <c r="K64" s="195">
        <v>11568</v>
      </c>
      <c r="L64">
        <v>18798</v>
      </c>
      <c r="M64">
        <v>19521</v>
      </c>
      <c r="N64">
        <v>18798</v>
      </c>
      <c r="O64" s="193">
        <v>10122</v>
      </c>
      <c r="P64" s="194"/>
      <c r="Q64" s="194"/>
      <c r="R64" s="194"/>
      <c r="S64" s="194"/>
      <c r="T64" s="194"/>
      <c r="U64" s="29">
        <v>78807</v>
      </c>
    </row>
    <row r="65" spans="1:21" ht="14.4" x14ac:dyDescent="0.25">
      <c r="A65" t="s">
        <v>424</v>
      </c>
      <c r="B65" s="197" t="s">
        <v>469</v>
      </c>
      <c r="C65" s="198" t="s">
        <v>291</v>
      </c>
      <c r="D65" s="199">
        <v>45602</v>
      </c>
      <c r="E65" s="200">
        <v>45740</v>
      </c>
      <c r="F65" s="198">
        <v>71325</v>
      </c>
      <c r="G65" s="198">
        <v>590</v>
      </c>
      <c r="H65" s="198">
        <v>121</v>
      </c>
      <c r="I65" s="194"/>
      <c r="J65" s="194"/>
      <c r="K65" s="194"/>
      <c r="L65" s="194"/>
      <c r="M65" s="194"/>
      <c r="N65" s="194"/>
      <c r="O65" s="194"/>
      <c r="P65" s="194"/>
      <c r="Q65" s="194"/>
      <c r="R65" s="194"/>
      <c r="S65" s="195">
        <v>12390</v>
      </c>
      <c r="T65">
        <v>15930</v>
      </c>
      <c r="U65" s="29">
        <v>28320</v>
      </c>
    </row>
    <row r="66" spans="1:21" ht="14.4" x14ac:dyDescent="0.25">
      <c r="A66" t="s">
        <v>424</v>
      </c>
      <c r="B66" s="197" t="s">
        <v>450</v>
      </c>
      <c r="C66" s="198" t="s">
        <v>185</v>
      </c>
      <c r="D66" s="199">
        <v>45576</v>
      </c>
      <c r="E66" s="200">
        <v>45697</v>
      </c>
      <c r="F66" s="198">
        <v>70661</v>
      </c>
      <c r="G66" s="198">
        <v>679</v>
      </c>
      <c r="H66" s="198">
        <v>104</v>
      </c>
      <c r="I66" s="194"/>
      <c r="J66" s="194"/>
      <c r="K66" s="194"/>
      <c r="L66" s="194"/>
      <c r="M66" s="194"/>
      <c r="N66" s="194"/>
      <c r="O66" s="194"/>
      <c r="P66" s="194"/>
      <c r="Q66" s="194"/>
      <c r="R66" s="195">
        <v>11543</v>
      </c>
      <c r="S66">
        <v>17654</v>
      </c>
      <c r="T66">
        <v>18333</v>
      </c>
      <c r="U66" s="29">
        <v>47530</v>
      </c>
    </row>
    <row r="67" spans="1:21" ht="14.4" x14ac:dyDescent="0.25">
      <c r="A67" t="s">
        <v>369</v>
      </c>
      <c r="B67" s="188" t="s">
        <v>289</v>
      </c>
      <c r="C67" s="189" t="s">
        <v>290</v>
      </c>
      <c r="D67" s="190">
        <v>45216</v>
      </c>
      <c r="E67" s="191">
        <v>45312</v>
      </c>
      <c r="F67" s="192">
        <v>70000</v>
      </c>
      <c r="G67" s="192">
        <v>843</v>
      </c>
      <c r="H67" s="192">
        <v>83</v>
      </c>
      <c r="I67" s="193">
        <v>17703</v>
      </c>
      <c r="J67" s="194"/>
      <c r="K67" s="194"/>
      <c r="L67" s="194"/>
      <c r="M67" s="194"/>
      <c r="N67" s="194"/>
      <c r="O67" s="194"/>
      <c r="P67" s="194"/>
      <c r="Q67" s="194"/>
      <c r="R67" s="194"/>
      <c r="S67" s="194"/>
      <c r="T67" s="194"/>
      <c r="U67" s="29">
        <v>17703</v>
      </c>
    </row>
    <row r="68" spans="1:21" ht="14.4" x14ac:dyDescent="0.25">
      <c r="A68" t="s">
        <v>370</v>
      </c>
      <c r="B68" s="188" t="s">
        <v>386</v>
      </c>
      <c r="C68" s="189" t="s">
        <v>299</v>
      </c>
      <c r="D68" s="191">
        <v>45373</v>
      </c>
      <c r="E68" s="191">
        <v>45522</v>
      </c>
      <c r="F68" s="192">
        <v>67000</v>
      </c>
      <c r="G68" s="192">
        <v>523</v>
      </c>
      <c r="H68" s="192">
        <v>128</v>
      </c>
      <c r="I68" s="194"/>
      <c r="J68" s="194"/>
      <c r="K68" s="195">
        <v>5230</v>
      </c>
      <c r="L68">
        <v>13598</v>
      </c>
      <c r="M68">
        <v>14121</v>
      </c>
      <c r="N68">
        <v>13598</v>
      </c>
      <c r="O68">
        <v>14121</v>
      </c>
      <c r="P68" s="193">
        <v>9414</v>
      </c>
      <c r="Q68" s="194"/>
      <c r="R68" s="194"/>
      <c r="S68" s="194"/>
      <c r="T68" s="194"/>
      <c r="U68" s="29">
        <v>70082</v>
      </c>
    </row>
    <row r="69" spans="1:21" ht="14.4" x14ac:dyDescent="0.25">
      <c r="A69" t="s">
        <v>424</v>
      </c>
      <c r="B69" s="197" t="s">
        <v>463</v>
      </c>
      <c r="C69" s="198" t="s">
        <v>260</v>
      </c>
      <c r="D69" s="199">
        <v>45582</v>
      </c>
      <c r="E69" s="200">
        <v>45704</v>
      </c>
      <c r="F69" s="198">
        <v>65000</v>
      </c>
      <c r="G69" s="198">
        <v>533</v>
      </c>
      <c r="H69" s="198">
        <v>122</v>
      </c>
      <c r="I69" s="194"/>
      <c r="J69" s="194"/>
      <c r="K69" s="194"/>
      <c r="L69" s="194"/>
      <c r="M69" s="194"/>
      <c r="N69" s="194"/>
      <c r="O69" s="194"/>
      <c r="P69" s="194"/>
      <c r="Q69" s="194"/>
      <c r="R69" s="195">
        <v>5863</v>
      </c>
      <c r="S69">
        <v>13858</v>
      </c>
      <c r="T69">
        <v>14391</v>
      </c>
      <c r="U69" s="29">
        <v>34112</v>
      </c>
    </row>
    <row r="70" spans="1:21" ht="14.4" x14ac:dyDescent="0.25">
      <c r="A70" t="s">
        <v>370</v>
      </c>
      <c r="B70" s="188" t="s">
        <v>409</v>
      </c>
      <c r="C70" s="189" t="s">
        <v>175</v>
      </c>
      <c r="D70" s="191">
        <v>45407</v>
      </c>
      <c r="E70" s="191">
        <v>45516</v>
      </c>
      <c r="F70" s="192">
        <v>63554</v>
      </c>
      <c r="G70" s="192">
        <v>683</v>
      </c>
      <c r="H70" s="192">
        <v>93</v>
      </c>
      <c r="I70" s="194"/>
      <c r="J70" s="194"/>
      <c r="K70" s="194"/>
      <c r="L70" s="195">
        <v>4098</v>
      </c>
      <c r="M70">
        <v>18441</v>
      </c>
      <c r="N70">
        <v>17758</v>
      </c>
      <c r="O70">
        <v>18441</v>
      </c>
      <c r="P70" s="193">
        <v>8196</v>
      </c>
      <c r="Q70" s="194"/>
      <c r="R70" s="194"/>
      <c r="S70" s="194"/>
      <c r="T70" s="194"/>
      <c r="U70" s="29">
        <v>66934</v>
      </c>
    </row>
    <row r="71" spans="1:21" ht="14.4" x14ac:dyDescent="0.25">
      <c r="A71" t="s">
        <v>370</v>
      </c>
      <c r="B71" s="188" t="s">
        <v>418</v>
      </c>
      <c r="C71" s="189" t="s">
        <v>419</v>
      </c>
      <c r="D71" s="191">
        <v>45456</v>
      </c>
      <c r="E71" s="191">
        <v>45578</v>
      </c>
      <c r="F71" s="192">
        <v>61624</v>
      </c>
      <c r="G71" s="192">
        <v>505</v>
      </c>
      <c r="H71" s="192">
        <v>122</v>
      </c>
      <c r="I71" s="194"/>
      <c r="J71" s="194"/>
      <c r="K71" s="194"/>
      <c r="L71" s="194"/>
      <c r="M71" s="194"/>
      <c r="N71" s="195">
        <v>9090</v>
      </c>
      <c r="O71">
        <v>13635</v>
      </c>
      <c r="P71">
        <v>13635</v>
      </c>
      <c r="Q71">
        <v>13130</v>
      </c>
      <c r="R71" s="193">
        <v>6565</v>
      </c>
      <c r="S71" s="194"/>
      <c r="T71" s="194"/>
      <c r="U71" s="29">
        <v>56055</v>
      </c>
    </row>
    <row r="72" spans="1:21" ht="14.4" x14ac:dyDescent="0.25">
      <c r="A72" t="s">
        <v>370</v>
      </c>
      <c r="B72" s="188" t="s">
        <v>380</v>
      </c>
      <c r="C72" s="189" t="s">
        <v>381</v>
      </c>
      <c r="D72" s="191">
        <v>45352</v>
      </c>
      <c r="E72" s="191">
        <v>45480</v>
      </c>
      <c r="F72" s="192">
        <v>61167</v>
      </c>
      <c r="G72" s="192">
        <v>577</v>
      </c>
      <c r="H72" s="192">
        <v>106</v>
      </c>
      <c r="I72" s="194"/>
      <c r="J72" s="194"/>
      <c r="K72" s="195">
        <v>17887</v>
      </c>
      <c r="L72">
        <v>15002</v>
      </c>
      <c r="M72">
        <v>15579</v>
      </c>
      <c r="N72">
        <v>15002</v>
      </c>
      <c r="O72" s="193">
        <v>4039</v>
      </c>
      <c r="P72" s="194"/>
      <c r="Q72" s="194"/>
      <c r="R72" s="194"/>
      <c r="S72" s="194"/>
      <c r="T72" s="194"/>
      <c r="U72" s="29">
        <v>67509</v>
      </c>
    </row>
    <row r="73" spans="1:21" ht="14.4" x14ac:dyDescent="0.25">
      <c r="A73" t="s">
        <v>424</v>
      </c>
      <c r="B73" s="197" t="s">
        <v>459</v>
      </c>
      <c r="C73" s="198" t="s">
        <v>266</v>
      </c>
      <c r="D73" s="199">
        <v>45581</v>
      </c>
      <c r="E73" s="200">
        <v>45704</v>
      </c>
      <c r="F73" s="198">
        <v>60266</v>
      </c>
      <c r="G73" s="198">
        <v>574</v>
      </c>
      <c r="H73" s="198">
        <v>105</v>
      </c>
      <c r="I73" s="194"/>
      <c r="J73" s="194"/>
      <c r="K73" s="194"/>
      <c r="L73" s="194"/>
      <c r="M73" s="194"/>
      <c r="N73" s="194"/>
      <c r="O73" s="194"/>
      <c r="P73" s="194"/>
      <c r="Q73" s="194"/>
      <c r="R73" s="195">
        <v>6888</v>
      </c>
      <c r="S73">
        <v>14924</v>
      </c>
      <c r="T73">
        <v>15498</v>
      </c>
      <c r="U73" s="29">
        <v>37310</v>
      </c>
    </row>
    <row r="74" spans="1:21" ht="14.4" x14ac:dyDescent="0.25">
      <c r="A74" t="s">
        <v>370</v>
      </c>
      <c r="B74" s="188" t="s">
        <v>392</v>
      </c>
      <c r="C74" s="189" t="s">
        <v>393</v>
      </c>
      <c r="D74" s="191">
        <v>45379</v>
      </c>
      <c r="E74" s="191">
        <v>45620</v>
      </c>
      <c r="F74" s="192">
        <v>59169</v>
      </c>
      <c r="G74" s="192">
        <v>293</v>
      </c>
      <c r="H74" s="192">
        <v>202</v>
      </c>
      <c r="I74" s="194"/>
      <c r="J74" s="194"/>
      <c r="K74" s="195">
        <v>1172</v>
      </c>
      <c r="L74">
        <v>7618</v>
      </c>
      <c r="M74">
        <v>7911</v>
      </c>
      <c r="N74">
        <v>7618</v>
      </c>
      <c r="O74">
        <v>7911</v>
      </c>
      <c r="P74">
        <v>7911</v>
      </c>
      <c r="Q74">
        <v>7618</v>
      </c>
      <c r="R74">
        <v>7911</v>
      </c>
      <c r="S74" s="193">
        <v>7032</v>
      </c>
      <c r="T74" s="194"/>
      <c r="U74" s="29">
        <v>62702</v>
      </c>
    </row>
    <row r="75" spans="1:21" ht="14.4" x14ac:dyDescent="0.25">
      <c r="A75" t="s">
        <v>369</v>
      </c>
      <c r="B75" s="188" t="s">
        <v>328</v>
      </c>
      <c r="C75" s="189" t="s">
        <v>282</v>
      </c>
      <c r="D75" s="190">
        <v>45216</v>
      </c>
      <c r="E75" s="191">
        <v>45424</v>
      </c>
      <c r="F75" s="192">
        <v>58919</v>
      </c>
      <c r="G75" s="192">
        <v>307</v>
      </c>
      <c r="H75" s="192">
        <v>192</v>
      </c>
      <c r="I75">
        <v>8289</v>
      </c>
      <c r="J75">
        <v>7675</v>
      </c>
      <c r="K75">
        <v>8289</v>
      </c>
      <c r="L75">
        <v>7982</v>
      </c>
      <c r="M75" s="193">
        <v>3684</v>
      </c>
      <c r="N75" s="194"/>
      <c r="O75" s="194"/>
      <c r="P75" s="194"/>
      <c r="Q75" s="194"/>
      <c r="R75" s="194"/>
      <c r="S75" s="194"/>
      <c r="T75" s="194"/>
      <c r="U75" s="29">
        <v>35919</v>
      </c>
    </row>
    <row r="76" spans="1:21" ht="14.4" x14ac:dyDescent="0.25">
      <c r="A76" t="s">
        <v>369</v>
      </c>
      <c r="B76" s="188" t="s">
        <v>329</v>
      </c>
      <c r="C76" s="189" t="s">
        <v>330</v>
      </c>
      <c r="D76" s="190">
        <v>45211</v>
      </c>
      <c r="E76" s="191">
        <v>45424</v>
      </c>
      <c r="F76" s="192">
        <v>58742</v>
      </c>
      <c r="G76" s="192">
        <v>319</v>
      </c>
      <c r="H76" s="192">
        <v>184</v>
      </c>
      <c r="I76">
        <v>8613</v>
      </c>
      <c r="J76">
        <v>7975</v>
      </c>
      <c r="K76">
        <v>8613</v>
      </c>
      <c r="L76">
        <v>8294</v>
      </c>
      <c r="M76" s="193">
        <v>3828</v>
      </c>
      <c r="N76" s="194"/>
      <c r="O76" s="194"/>
      <c r="P76" s="194"/>
      <c r="Q76" s="194"/>
      <c r="R76" s="194"/>
      <c r="S76" s="194"/>
      <c r="T76" s="194"/>
      <c r="U76" s="29">
        <v>37323</v>
      </c>
    </row>
    <row r="77" spans="1:21" ht="14.4" x14ac:dyDescent="0.25">
      <c r="A77" t="s">
        <v>424</v>
      </c>
      <c r="B77" s="197" t="s">
        <v>455</v>
      </c>
      <c r="C77" s="198" t="s">
        <v>456</v>
      </c>
      <c r="D77" s="199">
        <v>45581</v>
      </c>
      <c r="E77" s="200">
        <v>45684</v>
      </c>
      <c r="F77" s="198">
        <v>58129</v>
      </c>
      <c r="G77" s="198">
        <v>775</v>
      </c>
      <c r="H77" s="198">
        <v>75</v>
      </c>
      <c r="I77" s="194"/>
      <c r="J77" s="194"/>
      <c r="K77" s="194"/>
      <c r="L77" s="194"/>
      <c r="M77" s="194"/>
      <c r="N77" s="194"/>
      <c r="O77" s="194"/>
      <c r="P77" s="194"/>
      <c r="Q77" s="194"/>
      <c r="R77" s="195">
        <v>9300</v>
      </c>
      <c r="S77">
        <v>20150</v>
      </c>
      <c r="T77">
        <v>20925</v>
      </c>
      <c r="U77" s="29">
        <v>50375</v>
      </c>
    </row>
    <row r="78" spans="1:21" ht="14.4" x14ac:dyDescent="0.25">
      <c r="A78" t="s">
        <v>370</v>
      </c>
      <c r="B78" s="188" t="s">
        <v>375</v>
      </c>
      <c r="C78" s="189" t="s">
        <v>376</v>
      </c>
      <c r="D78" s="191">
        <v>45331</v>
      </c>
      <c r="E78" s="191">
        <v>45529</v>
      </c>
      <c r="F78" s="192">
        <v>58000</v>
      </c>
      <c r="G78" s="192">
        <v>360</v>
      </c>
      <c r="H78" s="192">
        <v>161</v>
      </c>
      <c r="I78" s="194"/>
      <c r="J78" s="195">
        <v>7560</v>
      </c>
      <c r="K78">
        <v>9720</v>
      </c>
      <c r="L78">
        <v>9360</v>
      </c>
      <c r="M78">
        <v>9720</v>
      </c>
      <c r="N78">
        <v>9360</v>
      </c>
      <c r="O78">
        <v>9720</v>
      </c>
      <c r="P78" s="193">
        <v>9000</v>
      </c>
      <c r="Q78" s="194"/>
      <c r="R78" s="194"/>
      <c r="S78" s="194"/>
      <c r="T78" s="194"/>
      <c r="U78" s="29">
        <v>64440</v>
      </c>
    </row>
    <row r="79" spans="1:21" ht="14.4" x14ac:dyDescent="0.25">
      <c r="A79" t="s">
        <v>369</v>
      </c>
      <c r="B79" s="188" t="s">
        <v>297</v>
      </c>
      <c r="C79" s="189" t="s">
        <v>266</v>
      </c>
      <c r="D79" s="190">
        <v>45219</v>
      </c>
      <c r="E79" s="191">
        <v>45347</v>
      </c>
      <c r="F79" s="192">
        <v>57732</v>
      </c>
      <c r="G79" s="192">
        <v>520</v>
      </c>
      <c r="H79" s="192">
        <v>111</v>
      </c>
      <c r="I79">
        <v>14040</v>
      </c>
      <c r="J79" s="193">
        <v>13000</v>
      </c>
      <c r="K79" s="194"/>
      <c r="L79" s="194"/>
      <c r="M79" s="194"/>
      <c r="N79" s="194"/>
      <c r="O79" s="194"/>
      <c r="P79" s="194"/>
      <c r="Q79" s="194"/>
      <c r="R79" s="194"/>
      <c r="S79" s="194"/>
      <c r="T79" s="194"/>
      <c r="U79" s="29">
        <v>27040</v>
      </c>
    </row>
    <row r="80" spans="1:21" ht="14.4" x14ac:dyDescent="0.25">
      <c r="A80" t="s">
        <v>424</v>
      </c>
      <c r="B80" s="197" t="s">
        <v>439</v>
      </c>
      <c r="C80" s="198" t="s">
        <v>175</v>
      </c>
      <c r="D80" s="199">
        <v>45567</v>
      </c>
      <c r="E80" s="200">
        <v>45663</v>
      </c>
      <c r="F80" s="198">
        <v>56354</v>
      </c>
      <c r="G80" s="198">
        <v>679</v>
      </c>
      <c r="H80" s="198">
        <v>83</v>
      </c>
      <c r="I80" s="194"/>
      <c r="J80" s="194"/>
      <c r="K80" s="194"/>
      <c r="L80" s="194"/>
      <c r="M80" s="194"/>
      <c r="N80" s="194"/>
      <c r="O80" s="194"/>
      <c r="P80" s="194"/>
      <c r="Q80" s="194"/>
      <c r="R80" s="195">
        <v>17654</v>
      </c>
      <c r="S80">
        <v>17654</v>
      </c>
      <c r="T80">
        <v>18333</v>
      </c>
      <c r="U80" s="29">
        <v>53641</v>
      </c>
    </row>
    <row r="81" spans="1:21" ht="14.4" x14ac:dyDescent="0.25">
      <c r="A81" t="s">
        <v>424</v>
      </c>
      <c r="B81" s="197" t="s">
        <v>441</v>
      </c>
      <c r="C81" s="198" t="s">
        <v>442</v>
      </c>
      <c r="D81" s="199">
        <v>45567</v>
      </c>
      <c r="E81" s="200">
        <v>45690</v>
      </c>
      <c r="F81" s="198">
        <v>54067</v>
      </c>
      <c r="G81" s="198">
        <v>525</v>
      </c>
      <c r="H81" s="198">
        <v>103</v>
      </c>
      <c r="I81" s="194"/>
      <c r="J81" s="194"/>
      <c r="K81" s="194"/>
      <c r="L81" s="194"/>
      <c r="M81" s="194"/>
      <c r="N81" s="194"/>
      <c r="O81" s="194"/>
      <c r="P81" s="194"/>
      <c r="Q81" s="194"/>
      <c r="R81" s="195">
        <v>13650</v>
      </c>
      <c r="S81">
        <v>13650</v>
      </c>
      <c r="T81">
        <v>14175</v>
      </c>
      <c r="U81" s="29">
        <v>41475</v>
      </c>
    </row>
    <row r="82" spans="1:21" ht="14.4" x14ac:dyDescent="0.25">
      <c r="A82" t="s">
        <v>369</v>
      </c>
      <c r="B82" s="188" t="s">
        <v>315</v>
      </c>
      <c r="C82" s="189" t="s">
        <v>316</v>
      </c>
      <c r="D82" s="190">
        <v>45252</v>
      </c>
      <c r="E82" s="191">
        <v>45383</v>
      </c>
      <c r="F82" s="192">
        <v>51000</v>
      </c>
      <c r="G82" s="192">
        <v>447</v>
      </c>
      <c r="H82" s="192">
        <v>114</v>
      </c>
      <c r="I82">
        <v>12069</v>
      </c>
      <c r="J82">
        <v>11175</v>
      </c>
      <c r="K82">
        <v>12069</v>
      </c>
      <c r="L82" s="193">
        <v>447</v>
      </c>
      <c r="M82" s="194"/>
      <c r="N82" s="194"/>
      <c r="O82" s="194"/>
      <c r="P82" s="194"/>
      <c r="Q82" s="194"/>
      <c r="R82" s="194"/>
      <c r="S82" s="194"/>
      <c r="T82" s="194"/>
      <c r="U82" s="29">
        <v>35760</v>
      </c>
    </row>
    <row r="83" spans="1:21" ht="14.4" x14ac:dyDescent="0.25">
      <c r="A83" t="s">
        <v>369</v>
      </c>
      <c r="B83" s="188" t="s">
        <v>298</v>
      </c>
      <c r="C83" s="189" t="s">
        <v>299</v>
      </c>
      <c r="D83" s="190">
        <v>45205</v>
      </c>
      <c r="E83" s="191">
        <v>45333</v>
      </c>
      <c r="F83" s="192">
        <v>50248</v>
      </c>
      <c r="G83" s="192">
        <v>453</v>
      </c>
      <c r="H83" s="192">
        <v>111</v>
      </c>
      <c r="I83">
        <v>12231</v>
      </c>
      <c r="J83" s="193">
        <v>4983</v>
      </c>
      <c r="K83" s="194"/>
      <c r="L83" s="194"/>
      <c r="M83" s="194"/>
      <c r="N83" s="194"/>
      <c r="O83" s="194"/>
      <c r="P83" s="194"/>
      <c r="Q83" s="194"/>
      <c r="R83" s="194"/>
      <c r="S83" s="194"/>
      <c r="T83" s="194"/>
      <c r="U83" s="29">
        <v>17214</v>
      </c>
    </row>
    <row r="84" spans="1:21" ht="14.4" x14ac:dyDescent="0.25">
      <c r="A84" t="s">
        <v>370</v>
      </c>
      <c r="B84" s="188" t="s">
        <v>406</v>
      </c>
      <c r="C84" s="189" t="s">
        <v>274</v>
      </c>
      <c r="D84" s="191">
        <v>45406</v>
      </c>
      <c r="E84" s="191">
        <v>45522</v>
      </c>
      <c r="F84" s="192">
        <v>48402</v>
      </c>
      <c r="G84" s="192">
        <v>417</v>
      </c>
      <c r="H84" s="192">
        <v>116</v>
      </c>
      <c r="I84" s="194"/>
      <c r="J84" s="194"/>
      <c r="K84" s="194"/>
      <c r="L84" s="195">
        <v>2919</v>
      </c>
      <c r="M84">
        <v>11259</v>
      </c>
      <c r="N84">
        <v>10842</v>
      </c>
      <c r="O84">
        <v>11259</v>
      </c>
      <c r="P84" s="193">
        <v>7506</v>
      </c>
      <c r="Q84" s="194"/>
      <c r="R84" s="194"/>
      <c r="S84" s="194"/>
      <c r="T84" s="194"/>
      <c r="U84" s="29">
        <v>43785</v>
      </c>
    </row>
    <row r="85" spans="1:21" ht="14.4" x14ac:dyDescent="0.25">
      <c r="A85" t="s">
        <v>370</v>
      </c>
      <c r="B85" s="188" t="s">
        <v>397</v>
      </c>
      <c r="C85" s="189" t="s">
        <v>299</v>
      </c>
      <c r="D85" s="191">
        <v>45387</v>
      </c>
      <c r="E85" s="191">
        <v>45529</v>
      </c>
      <c r="F85" s="192">
        <v>45000</v>
      </c>
      <c r="G85" s="192">
        <v>369</v>
      </c>
      <c r="H85" s="192">
        <v>122</v>
      </c>
      <c r="I85" s="194"/>
      <c r="J85" s="194"/>
      <c r="K85" s="194"/>
      <c r="L85" s="195">
        <v>9594</v>
      </c>
      <c r="M85">
        <v>9963</v>
      </c>
      <c r="N85">
        <v>9594</v>
      </c>
      <c r="O85">
        <v>9963</v>
      </c>
      <c r="P85" s="193">
        <v>9225</v>
      </c>
      <c r="Q85" s="194"/>
      <c r="R85" s="194"/>
      <c r="S85" s="194"/>
      <c r="T85" s="194"/>
      <c r="U85" s="29">
        <v>48339</v>
      </c>
    </row>
    <row r="86" spans="1:21" ht="14.4" x14ac:dyDescent="0.25">
      <c r="A86" t="s">
        <v>370</v>
      </c>
      <c r="B86" s="188" t="s">
        <v>337</v>
      </c>
      <c r="C86" s="189" t="s">
        <v>291</v>
      </c>
      <c r="D86" s="191">
        <v>45357</v>
      </c>
      <c r="E86" s="191">
        <v>45460</v>
      </c>
      <c r="F86" s="192">
        <v>43824</v>
      </c>
      <c r="G86" s="192">
        <v>487</v>
      </c>
      <c r="H86" s="192">
        <v>90</v>
      </c>
      <c r="I86" s="194"/>
      <c r="J86" s="194"/>
      <c r="K86" s="195">
        <v>12662</v>
      </c>
      <c r="L86">
        <v>12662</v>
      </c>
      <c r="M86">
        <v>13149</v>
      </c>
      <c r="N86" s="193">
        <v>8279</v>
      </c>
      <c r="O86" s="194"/>
      <c r="P86" s="194"/>
      <c r="Q86" s="194"/>
      <c r="R86" s="194"/>
      <c r="S86" s="194"/>
      <c r="T86" s="194"/>
      <c r="U86" s="29">
        <v>46752</v>
      </c>
    </row>
    <row r="87" spans="1:21" ht="14.4" x14ac:dyDescent="0.25">
      <c r="A87" t="s">
        <v>424</v>
      </c>
      <c r="B87" s="197" t="s">
        <v>432</v>
      </c>
      <c r="C87" s="198" t="s">
        <v>175</v>
      </c>
      <c r="D87" s="199">
        <v>45546</v>
      </c>
      <c r="E87" s="200">
        <v>45663</v>
      </c>
      <c r="F87" s="198">
        <v>36365</v>
      </c>
      <c r="G87" s="198">
        <v>360</v>
      </c>
      <c r="H87" s="198">
        <v>101</v>
      </c>
      <c r="I87" s="194"/>
      <c r="J87" s="194"/>
      <c r="K87" s="194"/>
      <c r="L87" s="194"/>
      <c r="M87" s="194"/>
      <c r="N87" s="194"/>
      <c r="O87" s="194"/>
      <c r="P87" s="194"/>
      <c r="Q87" s="195">
        <v>5760</v>
      </c>
      <c r="R87">
        <v>9720</v>
      </c>
      <c r="S87">
        <v>9360</v>
      </c>
      <c r="T87">
        <v>9720</v>
      </c>
      <c r="U87" s="29">
        <v>34560</v>
      </c>
    </row>
    <row r="88" spans="1:21" ht="14.4" x14ac:dyDescent="0.25">
      <c r="A88" t="s">
        <v>370</v>
      </c>
      <c r="B88" s="188" t="s">
        <v>404</v>
      </c>
      <c r="C88" s="189" t="s">
        <v>405</v>
      </c>
      <c r="D88" s="191">
        <v>45406</v>
      </c>
      <c r="E88" s="191">
        <v>45494</v>
      </c>
      <c r="F88" s="192">
        <v>35200</v>
      </c>
      <c r="G88" s="192">
        <v>457</v>
      </c>
      <c r="H88" s="192">
        <v>77</v>
      </c>
      <c r="I88" s="194"/>
      <c r="J88" s="194"/>
      <c r="K88" s="194"/>
      <c r="L88" s="195">
        <v>3199</v>
      </c>
      <c r="M88">
        <v>12339</v>
      </c>
      <c r="N88">
        <v>11882</v>
      </c>
      <c r="O88" s="193">
        <v>9597</v>
      </c>
      <c r="P88" s="194"/>
      <c r="Q88" s="194"/>
      <c r="R88" s="194"/>
      <c r="S88" s="194"/>
      <c r="T88" s="194"/>
      <c r="U88" s="29">
        <v>37017</v>
      </c>
    </row>
    <row r="89" spans="1:21" ht="14.4" x14ac:dyDescent="0.25">
      <c r="A89" t="s">
        <v>424</v>
      </c>
      <c r="B89" s="197" t="s">
        <v>471</v>
      </c>
      <c r="C89" s="198" t="s">
        <v>472</v>
      </c>
      <c r="D89" s="199">
        <v>45612</v>
      </c>
      <c r="E89" s="200">
        <v>45718</v>
      </c>
      <c r="F89" s="198">
        <v>35000</v>
      </c>
      <c r="G89" s="198">
        <v>443</v>
      </c>
      <c r="H89" s="198">
        <v>79</v>
      </c>
      <c r="I89" s="194"/>
      <c r="J89" s="194"/>
      <c r="K89" s="194"/>
      <c r="L89" s="194"/>
      <c r="M89" s="194"/>
      <c r="N89" s="194"/>
      <c r="O89" s="194"/>
      <c r="P89" s="194"/>
      <c r="Q89" s="194"/>
      <c r="R89" s="194"/>
      <c r="S89" s="195">
        <v>4873</v>
      </c>
      <c r="T89">
        <v>11961</v>
      </c>
      <c r="U89" s="29">
        <v>16834</v>
      </c>
    </row>
    <row r="90" spans="1:21" ht="14.4" x14ac:dyDescent="0.25">
      <c r="A90" t="s">
        <v>369</v>
      </c>
      <c r="B90" s="188" t="s">
        <v>306</v>
      </c>
      <c r="C90" s="189" t="s">
        <v>172</v>
      </c>
      <c r="D90" s="190">
        <v>45217</v>
      </c>
      <c r="E90" s="191">
        <v>45355</v>
      </c>
      <c r="F90" s="192">
        <v>33869</v>
      </c>
      <c r="G90" s="192">
        <v>285</v>
      </c>
      <c r="H90" s="192">
        <v>119</v>
      </c>
      <c r="I90">
        <v>7695</v>
      </c>
      <c r="J90">
        <v>7125</v>
      </c>
      <c r="K90" s="193">
        <v>1140</v>
      </c>
      <c r="L90" s="194"/>
      <c r="M90" s="194"/>
      <c r="N90" s="194"/>
      <c r="O90" s="194"/>
      <c r="P90" s="194"/>
      <c r="Q90" s="194"/>
      <c r="R90" s="194"/>
      <c r="S90" s="194"/>
      <c r="T90" s="194"/>
      <c r="U90" s="29">
        <v>15960</v>
      </c>
    </row>
    <row r="91" spans="1:21" ht="14.4" x14ac:dyDescent="0.25">
      <c r="A91" t="s">
        <v>424</v>
      </c>
      <c r="B91" s="197" t="s">
        <v>445</v>
      </c>
      <c r="C91" s="198" t="s">
        <v>175</v>
      </c>
      <c r="D91" s="199">
        <v>45569</v>
      </c>
      <c r="E91" s="200">
        <v>45663</v>
      </c>
      <c r="F91" s="198">
        <v>31024</v>
      </c>
      <c r="G91" s="198">
        <v>393</v>
      </c>
      <c r="H91" s="198">
        <v>79</v>
      </c>
      <c r="I91" s="194"/>
      <c r="J91" s="194"/>
      <c r="K91" s="194"/>
      <c r="L91" s="194"/>
      <c r="M91" s="194"/>
      <c r="N91" s="194"/>
      <c r="O91" s="194"/>
      <c r="P91" s="194"/>
      <c r="Q91" s="194"/>
      <c r="R91" s="195">
        <v>9432</v>
      </c>
      <c r="S91">
        <v>10218</v>
      </c>
      <c r="T91">
        <v>10611</v>
      </c>
      <c r="U91" s="29">
        <v>30261</v>
      </c>
    </row>
    <row r="92" spans="1:21" ht="14.4" x14ac:dyDescent="0.25">
      <c r="A92" t="s">
        <v>370</v>
      </c>
      <c r="B92" s="188" t="s">
        <v>415</v>
      </c>
      <c r="C92" s="189" t="s">
        <v>416</v>
      </c>
      <c r="D92" s="191">
        <v>45444</v>
      </c>
      <c r="E92" s="191">
        <v>45564</v>
      </c>
      <c r="F92" s="192">
        <v>30500</v>
      </c>
      <c r="G92" s="192">
        <v>296</v>
      </c>
      <c r="H92" s="192">
        <v>103</v>
      </c>
      <c r="I92" s="194"/>
      <c r="J92" s="194"/>
      <c r="K92" s="194"/>
      <c r="L92" s="194"/>
      <c r="M92" s="194"/>
      <c r="N92" s="195">
        <v>8880</v>
      </c>
      <c r="O92">
        <v>7992</v>
      </c>
      <c r="P92">
        <v>7992</v>
      </c>
      <c r="Q92" s="193">
        <v>8584</v>
      </c>
      <c r="R92" s="194"/>
      <c r="S92" s="194"/>
      <c r="T92" s="194"/>
      <c r="U92" s="29">
        <v>33448</v>
      </c>
    </row>
    <row r="93" spans="1:21" ht="14.4" x14ac:dyDescent="0.25">
      <c r="A93" t="s">
        <v>370</v>
      </c>
      <c r="B93" s="188" t="s">
        <v>420</v>
      </c>
      <c r="C93" s="189" t="s">
        <v>421</v>
      </c>
      <c r="D93" s="191">
        <v>45551</v>
      </c>
      <c r="E93" s="191">
        <v>45646</v>
      </c>
      <c r="F93" s="192">
        <v>30000</v>
      </c>
      <c r="G93" s="192">
        <v>395</v>
      </c>
      <c r="H93" s="192">
        <v>76</v>
      </c>
      <c r="I93" s="194"/>
      <c r="J93" s="194"/>
      <c r="K93" s="194"/>
      <c r="L93" s="194"/>
      <c r="M93" s="194"/>
      <c r="N93" s="194"/>
      <c r="O93" s="194"/>
      <c r="P93" s="194"/>
      <c r="Q93" s="195">
        <v>5925</v>
      </c>
      <c r="R93">
        <v>10665</v>
      </c>
      <c r="S93">
        <v>10270</v>
      </c>
      <c r="T93" s="193">
        <v>7900</v>
      </c>
      <c r="U93" s="29">
        <v>34760</v>
      </c>
    </row>
    <row r="94" spans="1:21" ht="14.4" x14ac:dyDescent="0.25">
      <c r="A94" t="s">
        <v>369</v>
      </c>
      <c r="B94" s="188" t="s">
        <v>374</v>
      </c>
      <c r="C94" s="189" t="s">
        <v>292</v>
      </c>
      <c r="D94" s="190">
        <v>45276</v>
      </c>
      <c r="E94" s="191">
        <v>45300</v>
      </c>
      <c r="F94" s="192">
        <v>27333</v>
      </c>
      <c r="G94" s="192">
        <v>1093</v>
      </c>
      <c r="H94" s="192">
        <v>25</v>
      </c>
      <c r="I94" s="193">
        <v>9837</v>
      </c>
      <c r="J94" s="194"/>
      <c r="K94" s="194"/>
      <c r="L94" s="194"/>
      <c r="M94" s="194"/>
      <c r="N94" s="194"/>
      <c r="O94" s="194"/>
      <c r="P94" s="194"/>
      <c r="Q94" s="194"/>
      <c r="R94" s="194"/>
      <c r="S94" s="194"/>
      <c r="T94" s="194"/>
      <c r="U94" s="29">
        <v>9837</v>
      </c>
    </row>
    <row r="95" spans="1:21" ht="14.4" x14ac:dyDescent="0.25">
      <c r="A95" t="s">
        <v>424</v>
      </c>
      <c r="B95" s="197" t="s">
        <v>451</v>
      </c>
      <c r="C95" s="198" t="s">
        <v>185</v>
      </c>
      <c r="D95" s="199">
        <v>45576</v>
      </c>
      <c r="E95" s="200">
        <v>45704</v>
      </c>
      <c r="F95" s="198">
        <v>27095</v>
      </c>
      <c r="G95" s="198">
        <v>246</v>
      </c>
      <c r="H95" s="198">
        <v>110</v>
      </c>
      <c r="I95" s="194"/>
      <c r="J95" s="194"/>
      <c r="K95" s="194"/>
      <c r="L95" s="194"/>
      <c r="M95" s="194"/>
      <c r="N95" s="194"/>
      <c r="O95" s="194"/>
      <c r="P95" s="194"/>
      <c r="Q95" s="194"/>
      <c r="R95" s="195">
        <v>4182</v>
      </c>
      <c r="S95">
        <v>6396</v>
      </c>
      <c r="T95">
        <v>6642</v>
      </c>
      <c r="U95" s="29">
        <v>17220</v>
      </c>
    </row>
    <row r="96" spans="1:21" ht="14.4" x14ac:dyDescent="0.25">
      <c r="A96" t="s">
        <v>369</v>
      </c>
      <c r="B96" s="188" t="s">
        <v>317</v>
      </c>
      <c r="C96" s="189" t="s">
        <v>318</v>
      </c>
      <c r="D96" s="190">
        <v>45220</v>
      </c>
      <c r="E96" s="191">
        <v>45403</v>
      </c>
      <c r="F96" s="192">
        <v>26158</v>
      </c>
      <c r="G96" s="192">
        <v>153</v>
      </c>
      <c r="H96" s="192">
        <v>184</v>
      </c>
      <c r="I96">
        <v>4131</v>
      </c>
      <c r="J96">
        <v>3825</v>
      </c>
      <c r="K96">
        <v>4131</v>
      </c>
      <c r="L96" s="193">
        <v>3213</v>
      </c>
      <c r="M96" s="194"/>
      <c r="N96" s="194"/>
      <c r="O96" s="194"/>
      <c r="P96" s="194"/>
      <c r="Q96" s="194"/>
      <c r="R96" s="194"/>
      <c r="S96" s="194"/>
      <c r="T96" s="194"/>
      <c r="U96" s="29">
        <v>15300</v>
      </c>
    </row>
    <row r="97" spans="1:21" ht="14.4" x14ac:dyDescent="0.25">
      <c r="A97" t="s">
        <v>370</v>
      </c>
      <c r="B97" s="188" t="s">
        <v>383</v>
      </c>
      <c r="C97" s="189" t="s">
        <v>384</v>
      </c>
      <c r="D97" s="191">
        <v>45363</v>
      </c>
      <c r="E97" s="191">
        <v>45518</v>
      </c>
      <c r="F97" s="192">
        <v>25000</v>
      </c>
      <c r="G97" s="192">
        <v>161</v>
      </c>
      <c r="H97" s="192">
        <v>155</v>
      </c>
      <c r="I97" s="194"/>
      <c r="J97" s="194"/>
      <c r="K97" s="195">
        <v>3220</v>
      </c>
      <c r="L97">
        <v>4186</v>
      </c>
      <c r="M97">
        <v>4347</v>
      </c>
      <c r="N97">
        <v>4186</v>
      </c>
      <c r="O97">
        <v>4347</v>
      </c>
      <c r="P97" s="193">
        <v>2254</v>
      </c>
      <c r="Q97" s="194"/>
      <c r="R97" s="194"/>
      <c r="S97" s="194"/>
      <c r="T97" s="194"/>
      <c r="U97" s="29">
        <v>22540</v>
      </c>
    </row>
    <row r="98" spans="1:21" ht="14.4" x14ac:dyDescent="0.25">
      <c r="A98" t="s">
        <v>424</v>
      </c>
      <c r="B98" s="197" t="s">
        <v>433</v>
      </c>
      <c r="C98" s="198" t="s">
        <v>384</v>
      </c>
      <c r="D98" s="199">
        <v>45546</v>
      </c>
      <c r="E98" s="200">
        <v>45676</v>
      </c>
      <c r="F98" s="198">
        <v>25000</v>
      </c>
      <c r="G98" s="198">
        <v>195</v>
      </c>
      <c r="H98" s="198">
        <v>128</v>
      </c>
      <c r="I98" s="194"/>
      <c r="J98" s="194"/>
      <c r="K98" s="194"/>
      <c r="L98" s="194"/>
      <c r="M98" s="194"/>
      <c r="N98" s="194"/>
      <c r="O98" s="194"/>
      <c r="P98" s="194"/>
      <c r="Q98" s="195">
        <v>3120</v>
      </c>
      <c r="R98">
        <v>5265</v>
      </c>
      <c r="S98">
        <v>5070</v>
      </c>
      <c r="T98">
        <v>5265</v>
      </c>
      <c r="U98" s="29">
        <v>18720</v>
      </c>
    </row>
    <row r="99" spans="1:21" ht="14.4" x14ac:dyDescent="0.25">
      <c r="A99" t="s">
        <v>424</v>
      </c>
      <c r="B99" s="197" t="s">
        <v>468</v>
      </c>
      <c r="C99" s="198" t="s">
        <v>277</v>
      </c>
      <c r="D99" s="199">
        <v>45602</v>
      </c>
      <c r="E99" s="200">
        <v>45683</v>
      </c>
      <c r="F99" s="198">
        <v>24360</v>
      </c>
      <c r="G99" s="198">
        <v>348</v>
      </c>
      <c r="H99" s="198">
        <v>70</v>
      </c>
      <c r="I99" s="194"/>
      <c r="J99" s="194"/>
      <c r="K99" s="194"/>
      <c r="L99" s="194"/>
      <c r="M99" s="194"/>
      <c r="N99" s="194"/>
      <c r="O99" s="194"/>
      <c r="P99" s="194"/>
      <c r="Q99" s="194"/>
      <c r="R99" s="194"/>
      <c r="S99" s="195">
        <v>7308</v>
      </c>
      <c r="T99">
        <v>9396</v>
      </c>
      <c r="U99" s="29">
        <v>16704</v>
      </c>
    </row>
    <row r="100" spans="1:21" ht="14.4" x14ac:dyDescent="0.25">
      <c r="A100" t="s">
        <v>370</v>
      </c>
      <c r="B100" s="188" t="s">
        <v>389</v>
      </c>
      <c r="C100" s="189" t="s">
        <v>390</v>
      </c>
      <c r="D100" s="191">
        <v>45378</v>
      </c>
      <c r="E100" s="191">
        <v>45453</v>
      </c>
      <c r="F100" s="192">
        <v>23229</v>
      </c>
      <c r="G100" s="192">
        <v>369</v>
      </c>
      <c r="H100" s="192">
        <v>63</v>
      </c>
      <c r="I100" s="194"/>
      <c r="J100" s="194"/>
      <c r="K100" s="195">
        <v>1845</v>
      </c>
      <c r="L100">
        <v>9594</v>
      </c>
      <c r="M100">
        <v>9963</v>
      </c>
      <c r="N100" s="193">
        <v>3690</v>
      </c>
      <c r="O100" s="194"/>
      <c r="P100" s="194"/>
      <c r="Q100" s="194"/>
      <c r="R100" s="194"/>
      <c r="S100" s="194"/>
      <c r="T100" s="194"/>
      <c r="U100" s="29">
        <v>25092</v>
      </c>
    </row>
    <row r="101" spans="1:21" ht="14.4" x14ac:dyDescent="0.25">
      <c r="A101" t="s">
        <v>369</v>
      </c>
      <c r="B101" s="188" t="s">
        <v>371</v>
      </c>
      <c r="C101" s="189" t="s">
        <v>293</v>
      </c>
      <c r="D101" s="190">
        <v>45237</v>
      </c>
      <c r="E101" s="191">
        <v>45319</v>
      </c>
      <c r="F101" s="192">
        <v>22846</v>
      </c>
      <c r="G101" s="192">
        <v>313</v>
      </c>
      <c r="H101" s="192">
        <v>73</v>
      </c>
      <c r="I101" s="193">
        <v>8764</v>
      </c>
      <c r="J101" s="194"/>
      <c r="K101" s="194"/>
      <c r="L101" s="194"/>
      <c r="M101" s="194"/>
      <c r="N101" s="194"/>
      <c r="O101" s="194"/>
      <c r="P101" s="194"/>
      <c r="Q101" s="194"/>
      <c r="R101" s="194"/>
      <c r="S101" s="194"/>
      <c r="T101" s="194"/>
      <c r="U101" s="29">
        <v>8764</v>
      </c>
    </row>
    <row r="102" spans="1:21" ht="14.4" x14ac:dyDescent="0.25">
      <c r="A102" t="s">
        <v>369</v>
      </c>
      <c r="B102" s="188" t="s">
        <v>307</v>
      </c>
      <c r="C102" s="189" t="s">
        <v>308</v>
      </c>
      <c r="D102" s="190">
        <v>45240</v>
      </c>
      <c r="E102" s="191">
        <v>45361</v>
      </c>
      <c r="F102" s="192">
        <v>22475</v>
      </c>
      <c r="G102" s="192">
        <v>232</v>
      </c>
      <c r="H102" s="192">
        <v>97</v>
      </c>
      <c r="I102">
        <v>6264</v>
      </c>
      <c r="J102">
        <v>5800</v>
      </c>
      <c r="K102" s="193">
        <v>2320</v>
      </c>
      <c r="L102" s="194"/>
      <c r="M102" s="194"/>
      <c r="N102" s="194"/>
      <c r="O102" s="194"/>
      <c r="P102" s="194"/>
      <c r="Q102" s="194"/>
      <c r="R102" s="194"/>
      <c r="S102" s="194"/>
      <c r="T102" s="194"/>
      <c r="U102" s="29">
        <v>14384</v>
      </c>
    </row>
    <row r="103" spans="1:21" ht="14.4" x14ac:dyDescent="0.25">
      <c r="A103" t="s">
        <v>369</v>
      </c>
      <c r="B103" s="188" t="s">
        <v>300</v>
      </c>
      <c r="C103" s="189" t="s">
        <v>301</v>
      </c>
      <c r="D103" s="190">
        <v>45245</v>
      </c>
      <c r="E103" s="191">
        <v>45334</v>
      </c>
      <c r="F103" s="192">
        <v>21606</v>
      </c>
      <c r="G103" s="192">
        <v>284</v>
      </c>
      <c r="H103" s="192">
        <v>76</v>
      </c>
      <c r="I103">
        <v>7668</v>
      </c>
      <c r="J103" s="193">
        <v>3408</v>
      </c>
      <c r="K103" s="194"/>
      <c r="L103" s="194"/>
      <c r="M103" s="194"/>
      <c r="N103" s="194"/>
      <c r="O103" s="194"/>
      <c r="P103" s="194"/>
      <c r="Q103" s="194"/>
      <c r="R103" s="194"/>
      <c r="S103" s="194"/>
      <c r="T103" s="194"/>
      <c r="U103" s="29">
        <v>11076</v>
      </c>
    </row>
    <row r="104" spans="1:21" ht="14.4" x14ac:dyDescent="0.25">
      <c r="A104" t="s">
        <v>370</v>
      </c>
      <c r="B104" s="188" t="s">
        <v>331</v>
      </c>
      <c r="C104" s="189" t="s">
        <v>278</v>
      </c>
      <c r="D104" s="191">
        <v>45338</v>
      </c>
      <c r="E104" s="191">
        <v>45417</v>
      </c>
      <c r="F104" s="192">
        <v>20000</v>
      </c>
      <c r="G104" s="192">
        <v>253</v>
      </c>
      <c r="H104" s="192">
        <v>79</v>
      </c>
      <c r="I104" s="194"/>
      <c r="J104" s="195">
        <v>3542</v>
      </c>
      <c r="K104">
        <v>6831</v>
      </c>
      <c r="L104">
        <v>6578</v>
      </c>
      <c r="M104" s="193">
        <v>1265</v>
      </c>
      <c r="N104" s="194"/>
      <c r="O104" s="194"/>
      <c r="P104" s="194"/>
      <c r="Q104" s="194"/>
      <c r="R104" s="194"/>
      <c r="S104" s="194"/>
      <c r="T104" s="194"/>
      <c r="U104" s="29">
        <v>18216</v>
      </c>
    </row>
    <row r="105" spans="1:21" ht="14.4" x14ac:dyDescent="0.25">
      <c r="A105" t="s">
        <v>370</v>
      </c>
      <c r="B105" s="188" t="s">
        <v>422</v>
      </c>
      <c r="C105" s="189" t="s">
        <v>423</v>
      </c>
      <c r="D105" s="191">
        <v>45574</v>
      </c>
      <c r="E105" s="191">
        <v>45647</v>
      </c>
      <c r="F105" s="192">
        <v>20000</v>
      </c>
      <c r="G105" s="192">
        <v>333</v>
      </c>
      <c r="H105" s="192">
        <v>60</v>
      </c>
      <c r="I105" s="194"/>
      <c r="J105" s="194"/>
      <c r="K105" s="194"/>
      <c r="L105" s="194"/>
      <c r="M105" s="194"/>
      <c r="N105" s="194"/>
      <c r="O105" s="194"/>
      <c r="P105" s="194"/>
      <c r="Q105" s="194"/>
      <c r="R105" s="195">
        <v>7659</v>
      </c>
      <c r="S105">
        <v>8658</v>
      </c>
      <c r="T105" s="193">
        <v>6993</v>
      </c>
      <c r="U105" s="29">
        <v>23310</v>
      </c>
    </row>
    <row r="106" spans="1:21" ht="14.4" x14ac:dyDescent="0.25">
      <c r="A106" t="s">
        <v>424</v>
      </c>
      <c r="B106" s="197" t="s">
        <v>476</v>
      </c>
      <c r="C106" s="198" t="s">
        <v>477</v>
      </c>
      <c r="D106" s="199">
        <v>45616</v>
      </c>
      <c r="E106" s="200">
        <v>45746</v>
      </c>
      <c r="F106" s="198">
        <v>19401</v>
      </c>
      <c r="G106" s="198">
        <v>178</v>
      </c>
      <c r="H106" s="198">
        <v>111</v>
      </c>
      <c r="I106" s="194"/>
      <c r="J106" s="194"/>
      <c r="K106" s="194"/>
      <c r="L106" s="194"/>
      <c r="M106" s="194"/>
      <c r="N106" s="194"/>
      <c r="O106" s="194"/>
      <c r="P106" s="194"/>
      <c r="Q106" s="194"/>
      <c r="R106" s="194"/>
      <c r="S106" s="195">
        <v>1246</v>
      </c>
      <c r="T106">
        <v>4806</v>
      </c>
      <c r="U106" s="29">
        <v>6052</v>
      </c>
    </row>
    <row r="107" spans="1:21" ht="14.4" x14ac:dyDescent="0.25">
      <c r="A107" t="s">
        <v>370</v>
      </c>
      <c r="B107" s="188" t="s">
        <v>407</v>
      </c>
      <c r="C107" s="189" t="s">
        <v>408</v>
      </c>
      <c r="D107" s="191">
        <v>45407</v>
      </c>
      <c r="E107" s="191">
        <v>45485</v>
      </c>
      <c r="F107" s="192">
        <v>16800</v>
      </c>
      <c r="G107" s="192">
        <v>329</v>
      </c>
      <c r="H107" s="192">
        <v>51</v>
      </c>
      <c r="I107" s="194"/>
      <c r="J107" s="194"/>
      <c r="K107" s="194"/>
      <c r="L107" s="195">
        <v>1974</v>
      </c>
      <c r="M107">
        <v>8883</v>
      </c>
      <c r="N107">
        <v>8554</v>
      </c>
      <c r="O107" s="193">
        <v>3948</v>
      </c>
      <c r="P107" s="194"/>
      <c r="Q107" s="194"/>
      <c r="R107" s="194"/>
      <c r="S107" s="194"/>
      <c r="T107" s="194"/>
      <c r="U107" s="29">
        <v>23359</v>
      </c>
    </row>
    <row r="108" spans="1:21" ht="14.4" x14ac:dyDescent="0.25">
      <c r="A108" t="s">
        <v>424</v>
      </c>
      <c r="B108" s="197" t="s">
        <v>470</v>
      </c>
      <c r="C108" s="198" t="s">
        <v>308</v>
      </c>
      <c r="D108" s="199">
        <v>45603</v>
      </c>
      <c r="E108" s="200">
        <v>45739</v>
      </c>
      <c r="F108" s="198">
        <v>13966</v>
      </c>
      <c r="G108" s="198">
        <v>119</v>
      </c>
      <c r="H108" s="198">
        <v>117</v>
      </c>
      <c r="I108" s="194"/>
      <c r="J108" s="194"/>
      <c r="K108" s="194"/>
      <c r="L108" s="194"/>
      <c r="M108" s="194"/>
      <c r="N108" s="194"/>
      <c r="O108" s="194"/>
      <c r="P108" s="194"/>
      <c r="Q108" s="194"/>
      <c r="R108" s="194"/>
      <c r="S108" s="195">
        <v>2380</v>
      </c>
      <c r="T108">
        <v>3213</v>
      </c>
      <c r="U108" s="29">
        <v>5593</v>
      </c>
    </row>
    <row r="109" spans="1:21" ht="14.4" x14ac:dyDescent="0.25">
      <c r="A109" t="s">
        <v>370</v>
      </c>
      <c r="B109" s="188" t="s">
        <v>332</v>
      </c>
      <c r="C109" s="189" t="s">
        <v>277</v>
      </c>
      <c r="D109" s="191">
        <v>45357</v>
      </c>
      <c r="E109" s="191">
        <v>45440</v>
      </c>
      <c r="F109" s="192">
        <v>13965</v>
      </c>
      <c r="G109" s="192">
        <v>200</v>
      </c>
      <c r="H109" s="192">
        <v>70</v>
      </c>
      <c r="I109" s="194"/>
      <c r="J109" s="194"/>
      <c r="K109" s="195">
        <v>5200</v>
      </c>
      <c r="L109">
        <v>5200</v>
      </c>
      <c r="M109" s="193">
        <v>5600</v>
      </c>
      <c r="N109" s="194"/>
      <c r="O109" s="194"/>
      <c r="P109" s="194"/>
      <c r="Q109" s="194"/>
      <c r="R109" s="194"/>
      <c r="S109" s="194"/>
      <c r="T109" s="194"/>
      <c r="U109" s="29">
        <v>16000</v>
      </c>
    </row>
    <row r="110" spans="1:21" ht="14.4" x14ac:dyDescent="0.25">
      <c r="A110" t="s">
        <v>370</v>
      </c>
      <c r="B110" s="188" t="s">
        <v>411</v>
      </c>
      <c r="C110" s="189" t="s">
        <v>412</v>
      </c>
      <c r="D110" s="191">
        <v>45427</v>
      </c>
      <c r="E110" s="191">
        <v>45600</v>
      </c>
      <c r="F110" s="192">
        <v>12708</v>
      </c>
      <c r="G110" s="192">
        <v>85</v>
      </c>
      <c r="H110" s="192">
        <v>150</v>
      </c>
      <c r="I110" s="194"/>
      <c r="J110" s="194"/>
      <c r="K110" s="194"/>
      <c r="L110" s="194"/>
      <c r="M110" s="195">
        <v>1445</v>
      </c>
      <c r="N110">
        <v>2210</v>
      </c>
      <c r="O110">
        <v>2295</v>
      </c>
      <c r="P110">
        <v>2295</v>
      </c>
      <c r="Q110">
        <v>2210</v>
      </c>
      <c r="R110">
        <v>2295</v>
      </c>
      <c r="S110" s="193">
        <v>340</v>
      </c>
      <c r="T110" s="194"/>
      <c r="U110" s="29">
        <v>13090</v>
      </c>
    </row>
    <row r="111" spans="1:21" ht="14.4" x14ac:dyDescent="0.25">
      <c r="A111" t="s">
        <v>370</v>
      </c>
      <c r="B111" s="188" t="s">
        <v>417</v>
      </c>
      <c r="C111" s="189" t="s">
        <v>319</v>
      </c>
      <c r="D111" s="191">
        <v>45444</v>
      </c>
      <c r="E111" s="191">
        <v>45592</v>
      </c>
      <c r="F111" s="192">
        <v>9868</v>
      </c>
      <c r="G111" s="192">
        <v>79</v>
      </c>
      <c r="H111" s="192">
        <v>125</v>
      </c>
      <c r="I111" s="194"/>
      <c r="J111" s="194"/>
      <c r="K111" s="194"/>
      <c r="L111" s="194"/>
      <c r="M111" s="194"/>
      <c r="N111" s="195">
        <v>2370</v>
      </c>
      <c r="O111">
        <v>2133</v>
      </c>
      <c r="P111">
        <v>2133</v>
      </c>
      <c r="Q111">
        <v>2054</v>
      </c>
      <c r="R111" s="193">
        <v>2133</v>
      </c>
      <c r="S111" s="194"/>
      <c r="T111" s="194"/>
      <c r="U111" s="29">
        <v>10823</v>
      </c>
    </row>
    <row r="112" spans="1:21" ht="14.4" x14ac:dyDescent="0.25">
      <c r="A112" t="s">
        <v>370</v>
      </c>
      <c r="B112" s="188" t="s">
        <v>410</v>
      </c>
      <c r="C112" s="189" t="s">
        <v>276</v>
      </c>
      <c r="D112" s="191">
        <v>45414</v>
      </c>
      <c r="E112" s="191">
        <v>45472</v>
      </c>
      <c r="F112" s="192">
        <v>7000</v>
      </c>
      <c r="G112" s="192">
        <v>171</v>
      </c>
      <c r="H112" s="192">
        <v>41</v>
      </c>
      <c r="I112" s="194"/>
      <c r="J112" s="194"/>
      <c r="K112" s="194"/>
      <c r="L112" s="194"/>
      <c r="M112" s="195">
        <v>5130</v>
      </c>
      <c r="N112" s="193">
        <v>4959</v>
      </c>
      <c r="O112" s="194"/>
      <c r="P112" s="194"/>
      <c r="Q112" s="194"/>
      <c r="R112" s="194"/>
      <c r="S112" s="194"/>
      <c r="T112" s="194"/>
      <c r="U112" s="29">
        <v>10089</v>
      </c>
    </row>
    <row r="113" spans="1:21" ht="14.4" x14ac:dyDescent="0.25">
      <c r="A113" t="s">
        <v>370</v>
      </c>
      <c r="B113" s="188" t="s">
        <v>413</v>
      </c>
      <c r="C113" s="189" t="s">
        <v>319</v>
      </c>
      <c r="D113" s="191">
        <v>45428</v>
      </c>
      <c r="E113" s="191">
        <v>45557</v>
      </c>
      <c r="F113" s="192">
        <v>4180</v>
      </c>
      <c r="G113" s="192">
        <v>37</v>
      </c>
      <c r="H113" s="192">
        <v>112</v>
      </c>
      <c r="I113" s="194"/>
      <c r="J113" s="194"/>
      <c r="K113" s="194"/>
      <c r="L113" s="194"/>
      <c r="M113" s="195">
        <v>592</v>
      </c>
      <c r="N113">
        <v>962</v>
      </c>
      <c r="O113">
        <v>999</v>
      </c>
      <c r="P113">
        <v>999</v>
      </c>
      <c r="Q113" s="193">
        <v>814</v>
      </c>
      <c r="R113" s="194"/>
      <c r="S113" s="194"/>
      <c r="T113" s="194"/>
      <c r="U113" s="29">
        <v>4366</v>
      </c>
    </row>
  </sheetData>
  <sortState xmlns:xlrd2="http://schemas.microsoft.com/office/spreadsheetml/2017/richdata2" ref="A2:U113">
    <sortCondition descending="1" ref="F2:F113"/>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C1F2F-A910-475B-BC1A-5A7CD9B9C805}">
  <sheetPr>
    <tabColor rgb="FF92D050"/>
  </sheetPr>
  <dimension ref="A1:I107"/>
  <sheetViews>
    <sheetView workbookViewId="0">
      <selection sqref="A1:C1"/>
    </sheetView>
  </sheetViews>
  <sheetFormatPr baseColWidth="10" defaultRowHeight="13.2" x14ac:dyDescent="0.25"/>
  <cols>
    <col min="1" max="1" width="68.5546875" customWidth="1"/>
    <col min="2" max="2" width="24.109375" bestFit="1" customWidth="1"/>
    <col min="3" max="3" width="15.5546875" customWidth="1"/>
    <col min="5" max="5" width="15.88671875" customWidth="1"/>
    <col min="7" max="7" width="13" bestFit="1" customWidth="1"/>
    <col min="9" max="9" width="13" bestFit="1" customWidth="1"/>
  </cols>
  <sheetData>
    <row r="1" spans="1:9" x14ac:dyDescent="0.25">
      <c r="A1" s="317" t="s">
        <v>553</v>
      </c>
      <c r="B1" s="317"/>
      <c r="C1" s="317"/>
    </row>
    <row r="2" spans="1:9" x14ac:dyDescent="0.25">
      <c r="F2" s="315" t="s">
        <v>513</v>
      </c>
      <c r="G2" s="316"/>
      <c r="H2" s="315" t="s">
        <v>514</v>
      </c>
      <c r="I2" s="316"/>
    </row>
    <row r="3" spans="1:9" ht="26.4" x14ac:dyDescent="0.25">
      <c r="F3" s="207" t="s">
        <v>497</v>
      </c>
      <c r="G3" s="204" t="s">
        <v>498</v>
      </c>
      <c r="H3" s="207" t="s">
        <v>499</v>
      </c>
      <c r="I3" s="204" t="s">
        <v>498</v>
      </c>
    </row>
    <row r="4" spans="1:9" x14ac:dyDescent="0.25">
      <c r="E4" s="208" t="s">
        <v>500</v>
      </c>
      <c r="F4" s="58">
        <v>100</v>
      </c>
      <c r="G4" s="58">
        <v>106.05599551608296</v>
      </c>
      <c r="H4" s="58">
        <v>100</v>
      </c>
      <c r="I4" s="58">
        <v>84.768211920529808</v>
      </c>
    </row>
    <row r="5" spans="1:9" x14ac:dyDescent="0.25">
      <c r="E5" s="208" t="s">
        <v>501</v>
      </c>
      <c r="F5" s="58">
        <v>104.09758708159309</v>
      </c>
      <c r="G5" s="58">
        <v>111.89542543413333</v>
      </c>
      <c r="H5" s="58">
        <v>105.96026490066225</v>
      </c>
      <c r="I5" s="58">
        <v>83.443708609271525</v>
      </c>
    </row>
    <row r="6" spans="1:9" x14ac:dyDescent="0.25">
      <c r="E6" s="208" t="s">
        <v>502</v>
      </c>
      <c r="F6" s="58">
        <v>109.31720829749692</v>
      </c>
      <c r="G6" s="58">
        <v>137.62376307252399</v>
      </c>
      <c r="H6" s="58">
        <v>88.741721854304643</v>
      </c>
      <c r="I6" s="58">
        <v>90.728476821192046</v>
      </c>
    </row>
    <row r="7" spans="1:9" x14ac:dyDescent="0.25">
      <c r="E7" s="208" t="s">
        <v>503</v>
      </c>
      <c r="F7" s="58">
        <v>169.04318020550349</v>
      </c>
      <c r="G7" s="58">
        <v>155.81611720632839</v>
      </c>
      <c r="H7" s="58">
        <v>120.52980132450331</v>
      </c>
      <c r="I7" s="58">
        <v>120.52980132450331</v>
      </c>
    </row>
    <row r="8" spans="1:9" x14ac:dyDescent="0.25">
      <c r="E8" s="208" t="s">
        <v>504</v>
      </c>
      <c r="F8" s="58">
        <v>162.76077360227458</v>
      </c>
      <c r="G8" s="58">
        <v>162.18242144178748</v>
      </c>
      <c r="H8" s="58">
        <v>145.03311258278146</v>
      </c>
      <c r="I8" s="58">
        <v>139.0728476821192</v>
      </c>
    </row>
    <row r="9" spans="1:9" x14ac:dyDescent="0.25">
      <c r="E9" s="208" t="s">
        <v>505</v>
      </c>
      <c r="F9" s="58">
        <v>159.1309879034101</v>
      </c>
      <c r="G9" s="58">
        <v>151.61810613577913</v>
      </c>
      <c r="H9" s="58">
        <v>113.90728476821192</v>
      </c>
      <c r="I9" s="58">
        <v>111.92052980132449</v>
      </c>
    </row>
    <row r="10" spans="1:9" x14ac:dyDescent="0.25">
      <c r="E10" s="208" t="s">
        <v>506</v>
      </c>
      <c r="F10" s="58">
        <v>166.49340949991245</v>
      </c>
      <c r="G10" s="58">
        <v>128.98642096076503</v>
      </c>
      <c r="H10" s="58">
        <v>154.30463576158942</v>
      </c>
      <c r="I10" s="58">
        <v>131.12582781456953</v>
      </c>
    </row>
    <row r="11" spans="1:9" x14ac:dyDescent="0.25">
      <c r="E11" s="208" t="s">
        <v>507</v>
      </c>
      <c r="F11" s="58">
        <v>163.2936958629958</v>
      </c>
      <c r="G11" s="58">
        <v>144.11405014588905</v>
      </c>
      <c r="H11" s="58">
        <v>188.74172185430464</v>
      </c>
      <c r="I11" s="58">
        <v>186.75496688741723</v>
      </c>
    </row>
    <row r="12" spans="1:9" x14ac:dyDescent="0.25">
      <c r="E12" s="208" t="s">
        <v>508</v>
      </c>
      <c r="F12" s="58">
        <v>134.2471470937171</v>
      </c>
      <c r="G12" s="58">
        <v>132.01257268959773</v>
      </c>
      <c r="H12" s="58">
        <v>115.23178807947019</v>
      </c>
      <c r="I12" s="58">
        <v>109.27152317880795</v>
      </c>
    </row>
    <row r="13" spans="1:9" x14ac:dyDescent="0.25">
      <c r="E13" s="208" t="s">
        <v>509</v>
      </c>
      <c r="F13" s="58">
        <v>141.62669280878441</v>
      </c>
      <c r="G13" s="58">
        <v>152.63503967380487</v>
      </c>
      <c r="H13" s="58">
        <v>105.96026490066225</v>
      </c>
      <c r="I13" s="58">
        <v>103.97350993377484</v>
      </c>
    </row>
    <row r="14" spans="1:9" x14ac:dyDescent="0.25">
      <c r="E14" s="208" t="s">
        <v>510</v>
      </c>
      <c r="F14" s="58">
        <v>113.70520214547273</v>
      </c>
      <c r="G14" s="58">
        <v>116.16587117458795</v>
      </c>
      <c r="H14" s="58">
        <v>86.092715231788091</v>
      </c>
      <c r="I14" s="58">
        <v>90.066225165562912</v>
      </c>
    </row>
    <row r="15" spans="1:9" x14ac:dyDescent="0.25">
      <c r="E15" s="208" t="s">
        <v>511</v>
      </c>
      <c r="F15" s="58">
        <v>114.0970877746452</v>
      </c>
      <c r="G15" s="58">
        <v>117.8956884493425</v>
      </c>
      <c r="H15" s="58">
        <v>118.54304635761588</v>
      </c>
      <c r="I15" s="58">
        <v>117.88079470198676</v>
      </c>
    </row>
    <row r="27" spans="1:1" x14ac:dyDescent="0.25">
      <c r="A27" s="74" t="s">
        <v>512</v>
      </c>
    </row>
    <row r="28" spans="1:1" x14ac:dyDescent="0.25">
      <c r="A28" s="74" t="s">
        <v>542</v>
      </c>
    </row>
    <row r="29" spans="1:1" ht="8.4" customHeight="1" x14ac:dyDescent="0.25">
      <c r="A29" s="205"/>
    </row>
    <row r="30" spans="1:1" x14ac:dyDescent="0.25">
      <c r="A30" s="74" t="s">
        <v>515</v>
      </c>
    </row>
    <row r="33" spans="1:2" ht="14.4" x14ac:dyDescent="0.3">
      <c r="A33" s="206" t="s">
        <v>543</v>
      </c>
      <c r="B33" s="206" t="s">
        <v>516</v>
      </c>
    </row>
    <row r="34" spans="1:2" x14ac:dyDescent="0.25">
      <c r="A34" t="s">
        <v>231</v>
      </c>
      <c r="B34" t="s">
        <v>96</v>
      </c>
    </row>
    <row r="35" spans="1:2" x14ac:dyDescent="0.25">
      <c r="A35" t="s">
        <v>230</v>
      </c>
      <c r="B35" t="s">
        <v>96</v>
      </c>
    </row>
    <row r="36" spans="1:2" x14ac:dyDescent="0.25">
      <c r="A36" t="s">
        <v>97</v>
      </c>
      <c r="B36" t="s">
        <v>96</v>
      </c>
    </row>
    <row r="37" spans="1:2" x14ac:dyDescent="0.25">
      <c r="A37" t="s">
        <v>232</v>
      </c>
      <c r="B37" t="s">
        <v>98</v>
      </c>
    </row>
    <row r="38" spans="1:2" x14ac:dyDescent="0.25">
      <c r="A38" t="s">
        <v>99</v>
      </c>
      <c r="B38" t="s">
        <v>98</v>
      </c>
    </row>
    <row r="39" spans="1:2" x14ac:dyDescent="0.25">
      <c r="A39" t="s">
        <v>233</v>
      </c>
      <c r="B39" t="s">
        <v>98</v>
      </c>
    </row>
    <row r="40" spans="1:2" x14ac:dyDescent="0.25">
      <c r="A40" t="s">
        <v>517</v>
      </c>
      <c r="B40" t="s">
        <v>98</v>
      </c>
    </row>
    <row r="41" spans="1:2" x14ac:dyDescent="0.25">
      <c r="A41" t="s">
        <v>518</v>
      </c>
      <c r="B41" t="s">
        <v>98</v>
      </c>
    </row>
    <row r="42" spans="1:2" x14ac:dyDescent="0.25">
      <c r="A42" t="s">
        <v>519</v>
      </c>
      <c r="B42" t="s">
        <v>98</v>
      </c>
    </row>
    <row r="43" spans="1:2" x14ac:dyDescent="0.25">
      <c r="A43" t="s">
        <v>520</v>
      </c>
      <c r="B43" t="s">
        <v>98</v>
      </c>
    </row>
    <row r="44" spans="1:2" x14ac:dyDescent="0.25">
      <c r="A44" t="s">
        <v>234</v>
      </c>
      <c r="B44" t="s">
        <v>100</v>
      </c>
    </row>
    <row r="45" spans="1:2" x14ac:dyDescent="0.25">
      <c r="A45" t="s">
        <v>101</v>
      </c>
      <c r="B45" t="s">
        <v>100</v>
      </c>
    </row>
    <row r="46" spans="1:2" x14ac:dyDescent="0.25">
      <c r="A46" t="s">
        <v>103</v>
      </c>
      <c r="B46" t="s">
        <v>102</v>
      </c>
    </row>
    <row r="47" spans="1:2" x14ac:dyDescent="0.25">
      <c r="A47" t="s">
        <v>235</v>
      </c>
      <c r="B47" t="s">
        <v>102</v>
      </c>
    </row>
    <row r="48" spans="1:2" x14ac:dyDescent="0.25">
      <c r="A48" t="s">
        <v>104</v>
      </c>
      <c r="B48" t="s">
        <v>102</v>
      </c>
    </row>
    <row r="49" spans="1:2" x14ac:dyDescent="0.25">
      <c r="A49" t="s">
        <v>106</v>
      </c>
      <c r="B49" t="s">
        <v>105</v>
      </c>
    </row>
    <row r="50" spans="1:2" x14ac:dyDescent="0.25">
      <c r="A50" t="s">
        <v>236</v>
      </c>
      <c r="B50" t="s">
        <v>105</v>
      </c>
    </row>
    <row r="51" spans="1:2" x14ac:dyDescent="0.25">
      <c r="A51" t="s">
        <v>108</v>
      </c>
      <c r="B51" t="s">
        <v>107</v>
      </c>
    </row>
    <row r="52" spans="1:2" x14ac:dyDescent="0.25">
      <c r="A52" t="s">
        <v>109</v>
      </c>
      <c r="B52" t="s">
        <v>107</v>
      </c>
    </row>
    <row r="53" spans="1:2" x14ac:dyDescent="0.25">
      <c r="A53" t="s">
        <v>111</v>
      </c>
      <c r="B53" t="s">
        <v>110</v>
      </c>
    </row>
    <row r="54" spans="1:2" x14ac:dyDescent="0.25">
      <c r="A54" t="s">
        <v>120</v>
      </c>
      <c r="B54" t="s">
        <v>110</v>
      </c>
    </row>
    <row r="55" spans="1:2" x14ac:dyDescent="0.25">
      <c r="A55" t="s">
        <v>121</v>
      </c>
      <c r="B55" t="s">
        <v>110</v>
      </c>
    </row>
    <row r="56" spans="1:2" x14ac:dyDescent="0.25">
      <c r="A56" t="s">
        <v>122</v>
      </c>
      <c r="B56" t="s">
        <v>110</v>
      </c>
    </row>
    <row r="57" spans="1:2" x14ac:dyDescent="0.25">
      <c r="A57" t="s">
        <v>123</v>
      </c>
      <c r="B57" t="s">
        <v>110</v>
      </c>
    </row>
    <row r="58" spans="1:2" x14ac:dyDescent="0.25">
      <c r="A58" t="s">
        <v>124</v>
      </c>
      <c r="B58" t="s">
        <v>110</v>
      </c>
    </row>
    <row r="59" spans="1:2" x14ac:dyDescent="0.25">
      <c r="A59" t="s">
        <v>125</v>
      </c>
      <c r="B59" t="s">
        <v>110</v>
      </c>
    </row>
    <row r="60" spans="1:2" x14ac:dyDescent="0.25">
      <c r="A60" t="s">
        <v>126</v>
      </c>
      <c r="B60" t="s">
        <v>110</v>
      </c>
    </row>
    <row r="61" spans="1:2" x14ac:dyDescent="0.25">
      <c r="A61" t="s">
        <v>127</v>
      </c>
      <c r="B61" t="s">
        <v>110</v>
      </c>
    </row>
    <row r="62" spans="1:2" x14ac:dyDescent="0.25">
      <c r="A62" t="s">
        <v>128</v>
      </c>
      <c r="B62" t="s">
        <v>110</v>
      </c>
    </row>
    <row r="63" spans="1:2" x14ac:dyDescent="0.25">
      <c r="A63" t="s">
        <v>129</v>
      </c>
      <c r="B63" t="s">
        <v>110</v>
      </c>
    </row>
    <row r="64" spans="1:2" x14ac:dyDescent="0.25">
      <c r="A64" t="s">
        <v>112</v>
      </c>
      <c r="B64" t="s">
        <v>110</v>
      </c>
    </row>
    <row r="65" spans="1:2" x14ac:dyDescent="0.25">
      <c r="A65" t="s">
        <v>252</v>
      </c>
      <c r="B65" t="s">
        <v>110</v>
      </c>
    </row>
    <row r="66" spans="1:2" x14ac:dyDescent="0.25">
      <c r="A66" t="s">
        <v>251</v>
      </c>
      <c r="B66" t="s">
        <v>110</v>
      </c>
    </row>
    <row r="67" spans="1:2" x14ac:dyDescent="0.25">
      <c r="A67" t="s">
        <v>249</v>
      </c>
      <c r="B67" t="s">
        <v>110</v>
      </c>
    </row>
    <row r="68" spans="1:2" x14ac:dyDescent="0.25">
      <c r="A68" t="s">
        <v>242</v>
      </c>
      <c r="B68" t="s">
        <v>110</v>
      </c>
    </row>
    <row r="69" spans="1:2" x14ac:dyDescent="0.25">
      <c r="A69" t="s">
        <v>237</v>
      </c>
      <c r="B69" t="s">
        <v>110</v>
      </c>
    </row>
    <row r="70" spans="1:2" x14ac:dyDescent="0.25">
      <c r="A70" t="s">
        <v>248</v>
      </c>
      <c r="B70" t="s">
        <v>110</v>
      </c>
    </row>
    <row r="71" spans="1:2" x14ac:dyDescent="0.25">
      <c r="A71" t="s">
        <v>240</v>
      </c>
      <c r="B71" t="s">
        <v>110</v>
      </c>
    </row>
    <row r="72" spans="1:2" x14ac:dyDescent="0.25">
      <c r="A72" t="s">
        <v>243</v>
      </c>
      <c r="B72" t="s">
        <v>110</v>
      </c>
    </row>
    <row r="73" spans="1:2" x14ac:dyDescent="0.25">
      <c r="A73" t="s">
        <v>244</v>
      </c>
      <c r="B73" t="s">
        <v>110</v>
      </c>
    </row>
    <row r="74" spans="1:2" x14ac:dyDescent="0.25">
      <c r="A74" t="s">
        <v>113</v>
      </c>
      <c r="B74" t="s">
        <v>110</v>
      </c>
    </row>
    <row r="75" spans="1:2" x14ac:dyDescent="0.25">
      <c r="A75" t="s">
        <v>239</v>
      </c>
      <c r="B75" t="s">
        <v>110</v>
      </c>
    </row>
    <row r="76" spans="1:2" x14ac:dyDescent="0.25">
      <c r="A76" t="s">
        <v>245</v>
      </c>
      <c r="B76" t="s">
        <v>110</v>
      </c>
    </row>
    <row r="77" spans="1:2" x14ac:dyDescent="0.25">
      <c r="A77" t="s">
        <v>246</v>
      </c>
      <c r="B77" t="s">
        <v>110</v>
      </c>
    </row>
    <row r="78" spans="1:2" x14ac:dyDescent="0.25">
      <c r="A78" t="s">
        <v>238</v>
      </c>
      <c r="B78" t="s">
        <v>110</v>
      </c>
    </row>
    <row r="79" spans="1:2" x14ac:dyDescent="0.25">
      <c r="A79" t="s">
        <v>253</v>
      </c>
      <c r="B79" t="s">
        <v>110</v>
      </c>
    </row>
    <row r="80" spans="1:2" x14ac:dyDescent="0.25">
      <c r="A80" t="s">
        <v>170</v>
      </c>
      <c r="B80" t="s">
        <v>110</v>
      </c>
    </row>
    <row r="81" spans="1:2" x14ac:dyDescent="0.25">
      <c r="A81" t="s">
        <v>254</v>
      </c>
      <c r="B81" t="s">
        <v>110</v>
      </c>
    </row>
    <row r="82" spans="1:2" x14ac:dyDescent="0.25">
      <c r="A82" t="s">
        <v>241</v>
      </c>
      <c r="B82" t="s">
        <v>110</v>
      </c>
    </row>
    <row r="83" spans="1:2" x14ac:dyDescent="0.25">
      <c r="A83" t="s">
        <v>250</v>
      </c>
      <c r="B83" t="s">
        <v>110</v>
      </c>
    </row>
    <row r="84" spans="1:2" x14ac:dyDescent="0.25">
      <c r="A84" t="s">
        <v>247</v>
      </c>
      <c r="B84" t="s">
        <v>110</v>
      </c>
    </row>
    <row r="85" spans="1:2" x14ac:dyDescent="0.25">
      <c r="A85" t="s">
        <v>114</v>
      </c>
      <c r="B85" t="s">
        <v>110</v>
      </c>
    </row>
    <row r="86" spans="1:2" x14ac:dyDescent="0.25">
      <c r="A86" t="s">
        <v>115</v>
      </c>
      <c r="B86" t="s">
        <v>110</v>
      </c>
    </row>
    <row r="87" spans="1:2" x14ac:dyDescent="0.25">
      <c r="A87" t="s">
        <v>116</v>
      </c>
      <c r="B87" t="s">
        <v>110</v>
      </c>
    </row>
    <row r="88" spans="1:2" x14ac:dyDescent="0.25">
      <c r="A88" t="s">
        <v>117</v>
      </c>
      <c r="B88" t="s">
        <v>110</v>
      </c>
    </row>
    <row r="89" spans="1:2" x14ac:dyDescent="0.25">
      <c r="A89" t="s">
        <v>118</v>
      </c>
      <c r="B89" t="s">
        <v>110</v>
      </c>
    </row>
    <row r="90" spans="1:2" x14ac:dyDescent="0.25">
      <c r="A90" t="s">
        <v>119</v>
      </c>
      <c r="B90" t="s">
        <v>110</v>
      </c>
    </row>
    <row r="91" spans="1:2" x14ac:dyDescent="0.25">
      <c r="A91" t="s">
        <v>131</v>
      </c>
      <c r="B91" t="s">
        <v>130</v>
      </c>
    </row>
    <row r="92" spans="1:2" x14ac:dyDescent="0.25">
      <c r="A92" t="s">
        <v>132</v>
      </c>
      <c r="B92" t="s">
        <v>130</v>
      </c>
    </row>
    <row r="93" spans="1:2" x14ac:dyDescent="0.25">
      <c r="A93" t="s">
        <v>255</v>
      </c>
      <c r="B93" t="s">
        <v>130</v>
      </c>
    </row>
    <row r="94" spans="1:2" x14ac:dyDescent="0.25">
      <c r="A94" t="s">
        <v>256</v>
      </c>
      <c r="B94" t="s">
        <v>130</v>
      </c>
    </row>
    <row r="95" spans="1:2" x14ac:dyDescent="0.25">
      <c r="A95" t="s">
        <v>133</v>
      </c>
      <c r="B95" t="s">
        <v>130</v>
      </c>
    </row>
    <row r="96" spans="1:2" x14ac:dyDescent="0.25">
      <c r="A96" t="s">
        <v>135</v>
      </c>
      <c r="B96" t="s">
        <v>134</v>
      </c>
    </row>
    <row r="97" spans="1:2" x14ac:dyDescent="0.25">
      <c r="A97" t="s">
        <v>136</v>
      </c>
      <c r="B97" t="s">
        <v>134</v>
      </c>
    </row>
    <row r="98" spans="1:2" x14ac:dyDescent="0.25">
      <c r="A98" t="s">
        <v>138</v>
      </c>
      <c r="B98" t="s">
        <v>137</v>
      </c>
    </row>
    <row r="99" spans="1:2" x14ac:dyDescent="0.25">
      <c r="A99" t="s">
        <v>139</v>
      </c>
      <c r="B99" t="s">
        <v>137</v>
      </c>
    </row>
    <row r="100" spans="1:2" x14ac:dyDescent="0.25">
      <c r="A100" t="s">
        <v>141</v>
      </c>
      <c r="B100" t="s">
        <v>140</v>
      </c>
    </row>
    <row r="101" spans="1:2" x14ac:dyDescent="0.25">
      <c r="A101" t="s">
        <v>143</v>
      </c>
      <c r="B101" t="s">
        <v>140</v>
      </c>
    </row>
    <row r="102" spans="1:2" x14ac:dyDescent="0.25">
      <c r="A102" t="s">
        <v>142</v>
      </c>
      <c r="B102" t="s">
        <v>140</v>
      </c>
    </row>
    <row r="103" spans="1:2" x14ac:dyDescent="0.25">
      <c r="A103" t="s">
        <v>145</v>
      </c>
      <c r="B103" t="s">
        <v>144</v>
      </c>
    </row>
    <row r="104" spans="1:2" x14ac:dyDescent="0.25">
      <c r="A104" t="s">
        <v>257</v>
      </c>
      <c r="B104" t="s">
        <v>144</v>
      </c>
    </row>
    <row r="105" spans="1:2" x14ac:dyDescent="0.25">
      <c r="A105" t="s">
        <v>147</v>
      </c>
      <c r="B105" t="s">
        <v>146</v>
      </c>
    </row>
    <row r="106" spans="1:2" x14ac:dyDescent="0.25">
      <c r="A106" t="s">
        <v>148</v>
      </c>
      <c r="B106" t="s">
        <v>146</v>
      </c>
    </row>
    <row r="107" spans="1:2" x14ac:dyDescent="0.25">
      <c r="A107" t="s">
        <v>149</v>
      </c>
      <c r="B107" t="s">
        <v>146</v>
      </c>
    </row>
  </sheetData>
  <mergeCells count="3">
    <mergeCell ref="F2:G2"/>
    <mergeCell ref="H2:I2"/>
    <mergeCell ref="A1:C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0B3B20-19CD-4CCA-852B-A6DF9BB67BC5}">
  <sheetPr>
    <tabColor rgb="FF92D050"/>
  </sheetPr>
  <dimension ref="A1:O43"/>
  <sheetViews>
    <sheetView zoomScaleNormal="100" workbookViewId="0">
      <selection activeCell="P8" sqref="P8"/>
    </sheetView>
  </sheetViews>
  <sheetFormatPr baseColWidth="10" defaultRowHeight="13.2" x14ac:dyDescent="0.25"/>
  <cols>
    <col min="1" max="1" width="27.44140625" bestFit="1" customWidth="1"/>
    <col min="2" max="2" width="41.6640625" bestFit="1" customWidth="1"/>
    <col min="3" max="9" width="8.88671875" bestFit="1" customWidth="1"/>
    <col min="10" max="10" width="7.44140625" bestFit="1" customWidth="1"/>
    <col min="11" max="11" width="10" bestFit="1" customWidth="1"/>
    <col min="12" max="12" width="8.88671875" bestFit="1" customWidth="1"/>
    <col min="13" max="13" width="9.6640625" bestFit="1" customWidth="1"/>
    <col min="14" max="14" width="9.44140625" bestFit="1" customWidth="1"/>
    <col min="15" max="15" width="12.6640625" bestFit="1" customWidth="1"/>
  </cols>
  <sheetData>
    <row r="1" spans="1:15" x14ac:dyDescent="0.25">
      <c r="A1" s="73" t="s">
        <v>554</v>
      </c>
    </row>
    <row r="2" spans="1:15" x14ac:dyDescent="0.25">
      <c r="C2" s="30">
        <v>2024</v>
      </c>
    </row>
    <row r="3" spans="1:15" ht="14.4" x14ac:dyDescent="0.25">
      <c r="B3" s="239"/>
      <c r="C3" s="187" t="s">
        <v>340</v>
      </c>
      <c r="D3" s="187" t="s">
        <v>341</v>
      </c>
      <c r="E3" s="187" t="s">
        <v>188</v>
      </c>
      <c r="F3" s="187" t="s">
        <v>342</v>
      </c>
      <c r="G3" s="187" t="s">
        <v>189</v>
      </c>
      <c r="H3" s="187" t="s">
        <v>190</v>
      </c>
      <c r="I3" s="187" t="s">
        <v>225</v>
      </c>
      <c r="J3" s="187" t="s">
        <v>191</v>
      </c>
      <c r="K3" s="187" t="s">
        <v>226</v>
      </c>
      <c r="L3" s="187" t="s">
        <v>227</v>
      </c>
      <c r="M3" s="187" t="s">
        <v>228</v>
      </c>
      <c r="N3" s="237" t="s">
        <v>229</v>
      </c>
      <c r="O3" s="187" t="s">
        <v>155</v>
      </c>
    </row>
    <row r="4" spans="1:15" s="249" customFormat="1" ht="3" customHeight="1" x14ac:dyDescent="0.25">
      <c r="A4" s="236"/>
      <c r="B4" s="240"/>
      <c r="C4" s="242"/>
      <c r="D4" s="242"/>
      <c r="E4" s="242"/>
      <c r="F4" s="242"/>
      <c r="G4" s="242"/>
      <c r="H4" s="242"/>
      <c r="I4" s="242"/>
      <c r="J4" s="242"/>
      <c r="K4" s="242"/>
      <c r="L4" s="242"/>
      <c r="M4" s="242"/>
      <c r="N4" s="243"/>
      <c r="O4" s="236"/>
    </row>
    <row r="5" spans="1:15" ht="14.4" x14ac:dyDescent="0.3">
      <c r="A5" s="316" t="s">
        <v>484</v>
      </c>
      <c r="B5" s="244" t="s">
        <v>485</v>
      </c>
      <c r="C5" s="201">
        <v>1775693</v>
      </c>
      <c r="D5" s="201">
        <v>1079064</v>
      </c>
      <c r="E5" s="201">
        <v>921682</v>
      </c>
      <c r="F5" s="201">
        <v>448741</v>
      </c>
      <c r="G5" s="201">
        <v>171271</v>
      </c>
      <c r="H5" s="201">
        <v>51977</v>
      </c>
      <c r="I5" s="201">
        <v>36217</v>
      </c>
      <c r="J5" s="201">
        <v>21006</v>
      </c>
      <c r="K5" s="201">
        <v>778</v>
      </c>
      <c r="L5" s="201">
        <v>0</v>
      </c>
      <c r="M5" s="201">
        <v>0</v>
      </c>
      <c r="N5" s="238">
        <v>0</v>
      </c>
      <c r="O5" s="201">
        <v>4506429</v>
      </c>
    </row>
    <row r="6" spans="1:15" x14ac:dyDescent="0.25">
      <c r="A6" s="316"/>
      <c r="B6" s="245" t="s">
        <v>486</v>
      </c>
      <c r="C6">
        <v>69</v>
      </c>
      <c r="D6">
        <v>45</v>
      </c>
      <c r="E6">
        <v>38</v>
      </c>
      <c r="F6">
        <v>26</v>
      </c>
      <c r="G6">
        <v>14</v>
      </c>
      <c r="H6">
        <v>5</v>
      </c>
      <c r="I6">
        <v>3</v>
      </c>
      <c r="J6">
        <v>1</v>
      </c>
      <c r="K6">
        <v>1</v>
      </c>
      <c r="L6">
        <v>0</v>
      </c>
      <c r="M6">
        <v>0</v>
      </c>
      <c r="N6" s="239">
        <v>0</v>
      </c>
      <c r="O6">
        <v>69</v>
      </c>
    </row>
    <row r="7" spans="1:15" ht="3" customHeight="1" x14ac:dyDescent="0.25">
      <c r="A7" s="246"/>
      <c r="B7" s="248"/>
      <c r="C7" s="246"/>
      <c r="D7" s="246"/>
      <c r="E7" s="246"/>
      <c r="F7" s="246"/>
      <c r="G7" s="246"/>
      <c r="H7" s="246"/>
      <c r="I7" s="246"/>
      <c r="J7" s="246"/>
      <c r="K7" s="246"/>
      <c r="L7" s="246"/>
      <c r="M7" s="246"/>
      <c r="N7" s="247"/>
      <c r="O7" s="246"/>
    </row>
    <row r="8" spans="1:15" ht="14.4" x14ac:dyDescent="0.3">
      <c r="A8" s="316" t="s">
        <v>487</v>
      </c>
      <c r="B8" s="244" t="s">
        <v>488</v>
      </c>
      <c r="C8" s="201">
        <v>1678</v>
      </c>
      <c r="D8" s="201">
        <v>162871</v>
      </c>
      <c r="E8" s="201">
        <v>607929</v>
      </c>
      <c r="F8" s="201">
        <v>1116954</v>
      </c>
      <c r="G8" s="201">
        <v>1295139</v>
      </c>
      <c r="H8" s="201">
        <v>1174409</v>
      </c>
      <c r="I8" s="201">
        <v>832059</v>
      </c>
      <c r="J8" s="201">
        <v>592618</v>
      </c>
      <c r="K8" s="201">
        <v>408660</v>
      </c>
      <c r="L8" s="201">
        <v>256741</v>
      </c>
      <c r="M8" s="201">
        <v>71928</v>
      </c>
      <c r="N8" s="238">
        <v>28959</v>
      </c>
      <c r="O8" s="201">
        <v>6549945</v>
      </c>
    </row>
    <row r="9" spans="1:15" x14ac:dyDescent="0.25">
      <c r="A9" s="316"/>
      <c r="B9" s="245" t="s">
        <v>489</v>
      </c>
      <c r="C9">
        <v>1</v>
      </c>
      <c r="D9">
        <v>11</v>
      </c>
      <c r="E9">
        <v>27</v>
      </c>
      <c r="F9">
        <v>41</v>
      </c>
      <c r="G9">
        <v>50</v>
      </c>
      <c r="H9">
        <v>55</v>
      </c>
      <c r="I9">
        <v>50</v>
      </c>
      <c r="J9">
        <v>39</v>
      </c>
      <c r="K9">
        <v>30</v>
      </c>
      <c r="L9">
        <v>21</v>
      </c>
      <c r="M9">
        <v>14</v>
      </c>
      <c r="N9" s="239">
        <v>7</v>
      </c>
      <c r="O9">
        <v>65</v>
      </c>
    </row>
    <row r="10" spans="1:15" ht="3" customHeight="1" x14ac:dyDescent="0.25">
      <c r="A10" s="246"/>
      <c r="B10" s="248"/>
      <c r="C10" s="246"/>
      <c r="D10" s="246"/>
      <c r="E10" s="246"/>
      <c r="F10" s="246"/>
      <c r="G10" s="246"/>
      <c r="H10" s="246"/>
      <c r="I10" s="246"/>
      <c r="J10" s="246"/>
      <c r="K10" s="246"/>
      <c r="L10" s="246"/>
      <c r="M10" s="246"/>
      <c r="N10" s="247"/>
      <c r="O10" s="246"/>
    </row>
    <row r="11" spans="1:15" ht="14.4" x14ac:dyDescent="0.3">
      <c r="A11" s="316" t="s">
        <v>490</v>
      </c>
      <c r="B11" s="244" t="s">
        <v>491</v>
      </c>
      <c r="C11" s="201">
        <v>0</v>
      </c>
      <c r="D11" s="201">
        <v>57394</v>
      </c>
      <c r="E11" s="201">
        <v>123552</v>
      </c>
      <c r="F11" s="201">
        <v>189184</v>
      </c>
      <c r="G11" s="201">
        <v>229653</v>
      </c>
      <c r="H11" s="201">
        <v>256188</v>
      </c>
      <c r="I11" s="201">
        <v>277020</v>
      </c>
      <c r="J11" s="201">
        <v>277020</v>
      </c>
      <c r="K11" s="201">
        <v>488544</v>
      </c>
      <c r="L11" s="201">
        <v>1439990</v>
      </c>
      <c r="M11" s="201">
        <v>1955975</v>
      </c>
      <c r="N11" s="238">
        <v>2262699</v>
      </c>
      <c r="O11" s="201">
        <v>7557219</v>
      </c>
    </row>
    <row r="12" spans="1:15" x14ac:dyDescent="0.25">
      <c r="A12" s="316"/>
      <c r="B12" s="245" t="s">
        <v>492</v>
      </c>
      <c r="C12">
        <v>0</v>
      </c>
      <c r="D12">
        <v>3</v>
      </c>
      <c r="E12">
        <v>3</v>
      </c>
      <c r="F12">
        <v>9</v>
      </c>
      <c r="G12">
        <v>10</v>
      </c>
      <c r="H12">
        <v>14</v>
      </c>
      <c r="I12">
        <v>14</v>
      </c>
      <c r="J12">
        <v>14</v>
      </c>
      <c r="K12">
        <v>22</v>
      </c>
      <c r="L12">
        <v>55</v>
      </c>
      <c r="M12">
        <v>73</v>
      </c>
      <c r="N12" s="239">
        <v>78</v>
      </c>
      <c r="O12">
        <v>78</v>
      </c>
    </row>
    <row r="13" spans="1:15" ht="3" customHeight="1" x14ac:dyDescent="0.25">
      <c r="A13" s="236"/>
      <c r="B13" s="240"/>
      <c r="C13" s="236"/>
      <c r="D13" s="236"/>
      <c r="E13" s="236"/>
      <c r="F13" s="236"/>
      <c r="G13" s="236"/>
      <c r="H13" s="236"/>
      <c r="I13" s="236"/>
      <c r="J13" s="236"/>
      <c r="K13" s="236"/>
      <c r="L13" s="236"/>
      <c r="M13" s="236"/>
      <c r="N13" s="240"/>
      <c r="O13" s="236"/>
    </row>
    <row r="14" spans="1:15" ht="14.4" x14ac:dyDescent="0.3">
      <c r="A14" s="316">
        <v>2024</v>
      </c>
      <c r="B14" s="244" t="s">
        <v>493</v>
      </c>
      <c r="C14" s="201">
        <v>1777371</v>
      </c>
      <c r="D14" s="201">
        <v>1299329</v>
      </c>
      <c r="E14" s="201">
        <v>1653163</v>
      </c>
      <c r="F14" s="201">
        <v>1754879</v>
      </c>
      <c r="G14" s="201">
        <v>1696063</v>
      </c>
      <c r="H14" s="201">
        <v>1482574</v>
      </c>
      <c r="I14" s="201">
        <v>1145296</v>
      </c>
      <c r="J14" s="201">
        <v>890644</v>
      </c>
      <c r="K14" s="201">
        <v>897982</v>
      </c>
      <c r="L14" s="201">
        <v>1696731</v>
      </c>
      <c r="M14" s="201">
        <v>2027903</v>
      </c>
      <c r="N14" s="238">
        <v>2291658</v>
      </c>
      <c r="O14" s="201">
        <v>18613593</v>
      </c>
    </row>
    <row r="15" spans="1:15" x14ac:dyDescent="0.25">
      <c r="A15" s="316"/>
      <c r="B15" s="245" t="s">
        <v>494</v>
      </c>
      <c r="C15" s="29">
        <v>70</v>
      </c>
      <c r="D15" s="29">
        <v>59</v>
      </c>
      <c r="E15" s="29">
        <v>68</v>
      </c>
      <c r="F15" s="29">
        <v>76</v>
      </c>
      <c r="G15" s="29">
        <v>74</v>
      </c>
      <c r="H15" s="29">
        <v>74</v>
      </c>
      <c r="I15" s="29">
        <v>67</v>
      </c>
      <c r="J15" s="29">
        <v>54</v>
      </c>
      <c r="K15" s="29">
        <v>53</v>
      </c>
      <c r="L15" s="29">
        <v>76</v>
      </c>
      <c r="M15" s="29">
        <v>87</v>
      </c>
      <c r="N15" s="241">
        <v>85</v>
      </c>
      <c r="O15">
        <v>212</v>
      </c>
    </row>
    <row r="17" spans="15:15" ht="14.4" x14ac:dyDescent="0.3">
      <c r="O17" s="202" t="s">
        <v>482</v>
      </c>
    </row>
    <row r="18" spans="15:15" ht="14.4" x14ac:dyDescent="0.3">
      <c r="O18" s="203" t="s">
        <v>483</v>
      </c>
    </row>
    <row r="42" spans="1:10" ht="26.4" customHeight="1" x14ac:dyDescent="0.25">
      <c r="A42" s="318" t="s">
        <v>495</v>
      </c>
      <c r="B42" s="318"/>
      <c r="C42" s="318"/>
      <c r="D42" s="318"/>
      <c r="E42" s="318"/>
      <c r="F42" s="234"/>
      <c r="G42" s="234"/>
      <c r="H42" s="234"/>
      <c r="I42" s="234"/>
      <c r="J42" s="234"/>
    </row>
    <row r="43" spans="1:10" x14ac:dyDescent="0.25">
      <c r="A43" s="1" t="s">
        <v>496</v>
      </c>
    </row>
  </sheetData>
  <mergeCells count="5">
    <mergeCell ref="A5:A6"/>
    <mergeCell ref="A8:A9"/>
    <mergeCell ref="A11:A12"/>
    <mergeCell ref="A14:A15"/>
    <mergeCell ref="A42:E42"/>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C679B3-0E42-4F3D-8A47-9AACADAA1488}">
  <sheetPr>
    <tabColor rgb="FF92D050"/>
  </sheetPr>
  <dimension ref="A1:P67"/>
  <sheetViews>
    <sheetView workbookViewId="0"/>
  </sheetViews>
  <sheetFormatPr baseColWidth="10" defaultRowHeight="13.2" x14ac:dyDescent="0.25"/>
  <cols>
    <col min="1" max="1" width="61.109375" customWidth="1"/>
    <col min="2" max="7" width="6.44140625" customWidth="1"/>
    <col min="8" max="13" width="8.5546875" customWidth="1"/>
  </cols>
  <sheetData>
    <row r="1" spans="1:14" x14ac:dyDescent="0.25">
      <c r="A1" s="73" t="s">
        <v>555</v>
      </c>
      <c r="B1" s="1"/>
      <c r="C1" s="1"/>
      <c r="D1" s="1"/>
      <c r="E1" s="1"/>
      <c r="F1" s="1"/>
      <c r="G1" s="1"/>
      <c r="H1" s="24"/>
      <c r="I1" s="1"/>
      <c r="J1" s="1"/>
      <c r="K1" s="1"/>
      <c r="L1" s="1"/>
      <c r="M1" s="1"/>
      <c r="N1" s="1"/>
    </row>
    <row r="2" spans="1:14" x14ac:dyDescent="0.25">
      <c r="A2" s="1"/>
      <c r="B2" s="1"/>
      <c r="C2" s="1"/>
      <c r="E2" s="1"/>
      <c r="F2" s="1"/>
      <c r="G2" s="1"/>
      <c r="H2" s="1"/>
      <c r="I2" s="3"/>
      <c r="J2" s="1"/>
      <c r="K2" s="1"/>
      <c r="L2" s="1"/>
      <c r="M2" s="1"/>
      <c r="N2" s="1"/>
    </row>
    <row r="3" spans="1:14" x14ac:dyDescent="0.25">
      <c r="A3" s="83"/>
      <c r="B3" s="319" t="s">
        <v>552</v>
      </c>
      <c r="C3" s="320"/>
      <c r="D3" s="320"/>
      <c r="E3" s="320"/>
      <c r="F3" s="320"/>
      <c r="G3" s="321"/>
      <c r="H3" s="319" t="s">
        <v>38</v>
      </c>
      <c r="I3" s="320"/>
      <c r="J3" s="320"/>
      <c r="K3" s="320"/>
      <c r="L3" s="320"/>
      <c r="M3" s="321"/>
      <c r="N3" s="1"/>
    </row>
    <row r="4" spans="1:14" x14ac:dyDescent="0.25">
      <c r="A4" s="84" t="s">
        <v>14</v>
      </c>
      <c r="B4" s="274">
        <v>2019</v>
      </c>
      <c r="C4" s="274">
        <v>2020</v>
      </c>
      <c r="D4" s="274">
        <v>2021</v>
      </c>
      <c r="E4" s="274">
        <v>2022</v>
      </c>
      <c r="F4" s="274">
        <v>2023</v>
      </c>
      <c r="G4" s="301">
        <v>2024</v>
      </c>
      <c r="H4" s="275">
        <v>2019</v>
      </c>
      <c r="I4" s="275">
        <v>2020</v>
      </c>
      <c r="J4" s="275">
        <v>2021</v>
      </c>
      <c r="K4" s="275">
        <v>2022</v>
      </c>
      <c r="L4" s="275">
        <v>2023</v>
      </c>
      <c r="M4" s="275">
        <v>2024</v>
      </c>
      <c r="N4" s="1"/>
    </row>
    <row r="5" spans="1:14" x14ac:dyDescent="0.25">
      <c r="A5" s="83" t="s">
        <v>16</v>
      </c>
      <c r="B5" s="97">
        <v>0.81</v>
      </c>
      <c r="C5" s="294">
        <v>0.39</v>
      </c>
      <c r="D5" s="289">
        <v>0.59</v>
      </c>
      <c r="E5" s="88">
        <v>0.77</v>
      </c>
      <c r="F5" s="296">
        <v>0.81</v>
      </c>
      <c r="G5" s="290">
        <v>0.83</v>
      </c>
      <c r="H5" s="302">
        <v>6642000</v>
      </c>
      <c r="I5" s="90">
        <v>780000</v>
      </c>
      <c r="J5" s="299">
        <v>1493606.8299999998</v>
      </c>
      <c r="K5" s="108">
        <v>5315778.93</v>
      </c>
      <c r="L5" s="108">
        <v>6765229.3500000006</v>
      </c>
      <c r="M5" s="111">
        <v>6937201.4199999999</v>
      </c>
      <c r="N5" s="1"/>
    </row>
    <row r="6" spans="1:14" x14ac:dyDescent="0.25">
      <c r="A6" s="83" t="s">
        <v>15</v>
      </c>
      <c r="B6" s="97">
        <v>0.71</v>
      </c>
      <c r="C6" s="295">
        <v>0.39</v>
      </c>
      <c r="D6" s="289">
        <v>0.39</v>
      </c>
      <c r="E6" s="88">
        <v>0.7</v>
      </c>
      <c r="F6" s="297">
        <v>0.71</v>
      </c>
      <c r="G6" s="290">
        <v>0.77</v>
      </c>
      <c r="H6" s="303">
        <v>6812334.2699999996</v>
      </c>
      <c r="I6" s="90">
        <v>1060163.9100000001</v>
      </c>
      <c r="J6" s="300">
        <v>1111855.68</v>
      </c>
      <c r="K6" s="108">
        <v>5465901</v>
      </c>
      <c r="L6" s="108">
        <v>6291650.0899999999</v>
      </c>
      <c r="M6" s="111">
        <v>6728555.6799999997</v>
      </c>
      <c r="N6" s="1"/>
    </row>
    <row r="7" spans="1:14" x14ac:dyDescent="0.25">
      <c r="A7" s="83" t="s">
        <v>18</v>
      </c>
      <c r="B7" s="97">
        <v>0.65</v>
      </c>
      <c r="C7" s="295">
        <v>0.49</v>
      </c>
      <c r="D7" s="289">
        <v>0.51</v>
      </c>
      <c r="E7" s="88">
        <v>0.57999999999999996</v>
      </c>
      <c r="F7" s="297">
        <v>0.59</v>
      </c>
      <c r="G7" s="290">
        <v>0.59</v>
      </c>
      <c r="H7" s="303">
        <v>2373550.4</v>
      </c>
      <c r="I7" s="90">
        <v>424964.26</v>
      </c>
      <c r="J7" s="300">
        <v>531988.65</v>
      </c>
      <c r="K7" s="108">
        <v>1898751.22</v>
      </c>
      <c r="L7" s="108">
        <v>2284183.8199999998</v>
      </c>
      <c r="M7" s="111">
        <v>2213493.56</v>
      </c>
      <c r="N7" s="1"/>
    </row>
    <row r="8" spans="1:14" x14ac:dyDescent="0.25">
      <c r="A8" s="83" t="s">
        <v>17</v>
      </c>
      <c r="B8" s="97">
        <v>0.37</v>
      </c>
      <c r="C8" s="295">
        <v>0.25</v>
      </c>
      <c r="D8" s="289">
        <v>0.26</v>
      </c>
      <c r="E8" s="88">
        <v>0.36</v>
      </c>
      <c r="F8" s="297">
        <v>0.55000000000000004</v>
      </c>
      <c r="G8" s="291">
        <v>0.55000000000000004</v>
      </c>
      <c r="H8" s="303">
        <v>1221000</v>
      </c>
      <c r="I8" s="90">
        <v>228250</v>
      </c>
      <c r="J8" s="300">
        <v>390270.4</v>
      </c>
      <c r="K8" s="108">
        <v>1083424.32</v>
      </c>
      <c r="L8" s="108">
        <v>1441932.8</v>
      </c>
      <c r="M8" s="111">
        <v>1762402.9500000002</v>
      </c>
      <c r="N8" s="1"/>
    </row>
    <row r="9" spans="1:14" x14ac:dyDescent="0.25">
      <c r="A9" s="83" t="s">
        <v>20</v>
      </c>
      <c r="B9" s="97">
        <v>0.7</v>
      </c>
      <c r="C9" s="295">
        <v>0.51</v>
      </c>
      <c r="D9" s="289">
        <v>0.54</v>
      </c>
      <c r="E9" s="88">
        <v>0.65</v>
      </c>
      <c r="F9" s="297">
        <v>0.68</v>
      </c>
      <c r="G9" s="290">
        <v>0.67</v>
      </c>
      <c r="H9" s="303">
        <v>876400</v>
      </c>
      <c r="I9" s="90">
        <v>160650</v>
      </c>
      <c r="J9" s="300">
        <v>247686.66</v>
      </c>
      <c r="K9" s="108">
        <v>696196.8</v>
      </c>
      <c r="L9" s="108">
        <v>826140.84000000008</v>
      </c>
      <c r="M9" s="111">
        <v>875397.21000000008</v>
      </c>
      <c r="N9" s="1"/>
    </row>
    <row r="10" spans="1:14" x14ac:dyDescent="0.25">
      <c r="A10" s="83" t="s">
        <v>22</v>
      </c>
      <c r="B10" s="97">
        <v>0.56999999999999995</v>
      </c>
      <c r="C10" s="295">
        <v>0.51</v>
      </c>
      <c r="D10" s="289">
        <v>0.41</v>
      </c>
      <c r="E10" s="88">
        <v>0.61</v>
      </c>
      <c r="F10" s="297">
        <v>0.57999999999999996</v>
      </c>
      <c r="G10" s="290">
        <v>0.66</v>
      </c>
      <c r="H10" s="303">
        <v>587057.25</v>
      </c>
      <c r="I10" s="90">
        <v>117889.56</v>
      </c>
      <c r="J10" s="300">
        <v>155860.26999999999</v>
      </c>
      <c r="K10" s="108">
        <v>618247.19999999995</v>
      </c>
      <c r="L10" s="108">
        <v>718932.62</v>
      </c>
      <c r="M10" s="111">
        <v>791138.04</v>
      </c>
      <c r="N10" s="1"/>
    </row>
    <row r="11" spans="1:14" x14ac:dyDescent="0.25">
      <c r="A11" s="83" t="s">
        <v>11</v>
      </c>
      <c r="B11" s="97">
        <v>0.35</v>
      </c>
      <c r="C11" s="295">
        <v>0.13</v>
      </c>
      <c r="D11" s="289">
        <v>0.16500000000000001</v>
      </c>
      <c r="E11" s="88">
        <v>0.28000000000000003</v>
      </c>
      <c r="F11" s="297">
        <v>0.32</v>
      </c>
      <c r="G11" s="290">
        <v>0.3</v>
      </c>
      <c r="H11" s="303">
        <v>385000</v>
      </c>
      <c r="I11" s="90">
        <v>74880</v>
      </c>
      <c r="J11" s="300">
        <v>116820</v>
      </c>
      <c r="K11" s="108">
        <v>308000.00000000006</v>
      </c>
      <c r="L11" s="108">
        <v>367522.88</v>
      </c>
      <c r="M11" s="111">
        <v>356055.3</v>
      </c>
      <c r="N11" s="1"/>
    </row>
    <row r="12" spans="1:14" x14ac:dyDescent="0.25">
      <c r="A12" s="95" t="s">
        <v>24</v>
      </c>
      <c r="B12" s="97">
        <v>0.79</v>
      </c>
      <c r="C12" s="295">
        <v>0.15</v>
      </c>
      <c r="D12" s="289">
        <v>0.41</v>
      </c>
      <c r="E12" s="88">
        <v>0.7</v>
      </c>
      <c r="F12" s="297">
        <v>0.64</v>
      </c>
      <c r="G12" s="290">
        <v>0.61</v>
      </c>
      <c r="H12" s="303">
        <v>435004.81</v>
      </c>
      <c r="I12" s="90">
        <v>22921.200000000001</v>
      </c>
      <c r="J12" s="300">
        <v>102256.45999999999</v>
      </c>
      <c r="K12" s="108">
        <v>385012.6</v>
      </c>
      <c r="L12" s="108">
        <v>381273.60000000003</v>
      </c>
      <c r="M12" s="111">
        <v>314813.68</v>
      </c>
      <c r="N12" s="1"/>
    </row>
    <row r="13" spans="1:14" x14ac:dyDescent="0.25">
      <c r="A13" s="83" t="s">
        <v>25</v>
      </c>
      <c r="B13" s="97">
        <v>0.55000000000000004</v>
      </c>
      <c r="C13" s="295">
        <v>0.29799999999999999</v>
      </c>
      <c r="D13" s="289">
        <v>0.08</v>
      </c>
      <c r="E13" s="88">
        <v>0.22</v>
      </c>
      <c r="F13" s="297">
        <v>0.32</v>
      </c>
      <c r="G13" s="290">
        <v>0.28000000000000003</v>
      </c>
      <c r="H13" s="303">
        <v>163030.45000000001</v>
      </c>
      <c r="I13" s="90">
        <v>62242.962</v>
      </c>
      <c r="J13" s="300">
        <v>31310.32</v>
      </c>
      <c r="K13" s="108">
        <v>216382.31999999998</v>
      </c>
      <c r="L13" s="108">
        <v>190785.28</v>
      </c>
      <c r="M13" s="111">
        <v>211300.32</v>
      </c>
      <c r="N13" s="1"/>
    </row>
    <row r="14" spans="1:14" x14ac:dyDescent="0.25">
      <c r="A14" s="83" t="s">
        <v>21</v>
      </c>
      <c r="B14" s="97">
        <v>0.18</v>
      </c>
      <c r="C14" s="295">
        <v>0.17</v>
      </c>
      <c r="D14" s="289">
        <v>0.1</v>
      </c>
      <c r="E14" s="88">
        <v>0.18</v>
      </c>
      <c r="F14" s="297">
        <v>0.14000000000000001</v>
      </c>
      <c r="G14" s="290">
        <v>0.14000000000000001</v>
      </c>
      <c r="H14" s="303">
        <v>200236.13999999998</v>
      </c>
      <c r="I14" s="90">
        <v>74596.680000000008</v>
      </c>
      <c r="J14" s="300">
        <v>61579.5</v>
      </c>
      <c r="K14" s="108">
        <v>180964.25999999998</v>
      </c>
      <c r="L14" s="108">
        <v>197489.74000000002</v>
      </c>
      <c r="M14" s="111">
        <v>177961.14</v>
      </c>
      <c r="N14" s="1"/>
    </row>
    <row r="15" spans="1:14" x14ac:dyDescent="0.25">
      <c r="A15" s="95" t="s">
        <v>19</v>
      </c>
      <c r="B15" s="97">
        <v>0.12</v>
      </c>
      <c r="C15" s="295">
        <v>0.05</v>
      </c>
      <c r="D15" s="289">
        <v>5.3999999999999999E-2</v>
      </c>
      <c r="E15" s="88">
        <v>0.1</v>
      </c>
      <c r="F15" s="297">
        <v>0.13</v>
      </c>
      <c r="G15" s="290">
        <v>0.09</v>
      </c>
      <c r="H15" s="303">
        <v>348000</v>
      </c>
      <c r="I15" s="90">
        <v>39650</v>
      </c>
      <c r="J15" s="300">
        <v>55890</v>
      </c>
      <c r="K15" s="108">
        <v>210067.5</v>
      </c>
      <c r="L15" s="108">
        <v>319236.19</v>
      </c>
      <c r="M15" s="111">
        <v>169967.97</v>
      </c>
      <c r="N15" s="1"/>
    </row>
    <row r="16" spans="1:14" x14ac:dyDescent="0.25">
      <c r="A16" s="83" t="s">
        <v>27</v>
      </c>
      <c r="B16" s="97">
        <v>0.25</v>
      </c>
      <c r="C16" s="295">
        <v>0.2</v>
      </c>
      <c r="D16" s="289">
        <v>0.1</v>
      </c>
      <c r="E16" s="88">
        <v>0.2</v>
      </c>
      <c r="F16" s="295">
        <v>0.25</v>
      </c>
      <c r="G16" s="292">
        <v>0.31</v>
      </c>
      <c r="H16" s="303">
        <v>106250</v>
      </c>
      <c r="I16" s="90">
        <v>42300</v>
      </c>
      <c r="J16" s="300">
        <v>28800</v>
      </c>
      <c r="K16" s="108">
        <v>89000</v>
      </c>
      <c r="L16" s="108">
        <v>115436.75</v>
      </c>
      <c r="M16" s="111">
        <v>147560</v>
      </c>
      <c r="N16" s="1"/>
    </row>
    <row r="17" spans="1:16" x14ac:dyDescent="0.25">
      <c r="A17" s="95" t="s">
        <v>23</v>
      </c>
      <c r="B17" s="97">
        <v>0.2</v>
      </c>
      <c r="C17" s="295">
        <v>0.06</v>
      </c>
      <c r="D17" s="289">
        <v>0.06</v>
      </c>
      <c r="E17" s="88">
        <v>0.1</v>
      </c>
      <c r="F17" s="297">
        <v>0.13</v>
      </c>
      <c r="G17" s="290">
        <v>0.15</v>
      </c>
      <c r="H17" s="303">
        <v>134200</v>
      </c>
      <c r="I17" s="90">
        <v>16591.8</v>
      </c>
      <c r="J17" s="300">
        <v>21089.279999999999</v>
      </c>
      <c r="K17" s="108">
        <v>61054.400000000001</v>
      </c>
      <c r="L17" s="108">
        <v>87307.61</v>
      </c>
      <c r="M17" s="111">
        <v>105894.75</v>
      </c>
      <c r="N17" s="1"/>
    </row>
    <row r="18" spans="1:16" x14ac:dyDescent="0.25">
      <c r="A18" s="261" t="s">
        <v>156</v>
      </c>
      <c r="B18" s="97">
        <v>0.22</v>
      </c>
      <c r="C18" s="295">
        <v>0.12</v>
      </c>
      <c r="D18" s="289">
        <v>0.12</v>
      </c>
      <c r="E18" s="88">
        <v>0.28499999999999998</v>
      </c>
      <c r="F18" s="298">
        <v>0.28499999999999998</v>
      </c>
      <c r="G18" s="293">
        <v>0.26</v>
      </c>
      <c r="H18" s="303">
        <v>65474.2</v>
      </c>
      <c r="I18" s="90">
        <v>20395.8</v>
      </c>
      <c r="J18" s="300">
        <v>20395.8</v>
      </c>
      <c r="K18" s="108">
        <v>89294.204999999987</v>
      </c>
      <c r="L18" s="286">
        <v>108579.01499999998</v>
      </c>
      <c r="M18" s="111">
        <v>102352.38</v>
      </c>
      <c r="N18" s="1"/>
      <c r="O18" s="29"/>
      <c r="P18" s="29"/>
    </row>
    <row r="19" spans="1:16" x14ac:dyDescent="0.25">
      <c r="A19" s="83" t="s">
        <v>32</v>
      </c>
      <c r="B19" s="97">
        <v>0.3</v>
      </c>
      <c r="C19" s="295">
        <v>0.14000000000000001</v>
      </c>
      <c r="D19" s="289">
        <v>0.14000000000000001</v>
      </c>
      <c r="E19" s="88">
        <v>0.24</v>
      </c>
      <c r="F19" s="297">
        <v>0.31</v>
      </c>
      <c r="G19" s="290">
        <v>0.23</v>
      </c>
      <c r="H19" s="303">
        <v>106056.3</v>
      </c>
      <c r="I19" s="90">
        <v>27773.9</v>
      </c>
      <c r="J19" s="300">
        <v>31352.020000000004</v>
      </c>
      <c r="K19" s="108">
        <v>68073.119999999995</v>
      </c>
      <c r="L19" s="108">
        <v>90537.67</v>
      </c>
      <c r="M19" s="111">
        <v>81160.33</v>
      </c>
      <c r="N19" s="1"/>
    </row>
    <row r="20" spans="1:16" x14ac:dyDescent="0.25">
      <c r="A20" s="83" t="s">
        <v>30</v>
      </c>
      <c r="B20" s="97">
        <v>0.25</v>
      </c>
      <c r="C20" s="295">
        <v>0.08</v>
      </c>
      <c r="D20" s="289">
        <v>0.122</v>
      </c>
      <c r="E20" s="88">
        <v>0.1923</v>
      </c>
      <c r="F20" s="297">
        <v>0.17</v>
      </c>
      <c r="G20" s="290">
        <v>0.2</v>
      </c>
      <c r="H20" s="303">
        <v>70920.25</v>
      </c>
      <c r="I20" s="90">
        <v>12516.56</v>
      </c>
      <c r="J20" s="300">
        <v>17622.534</v>
      </c>
      <c r="K20" s="108">
        <v>56536.2</v>
      </c>
      <c r="L20" s="108">
        <v>55785.16</v>
      </c>
      <c r="M20" s="111">
        <v>60896.600000000006</v>
      </c>
      <c r="N20" s="1"/>
      <c r="O20" s="74"/>
    </row>
    <row r="21" spans="1:16" x14ac:dyDescent="0.25">
      <c r="A21" s="83" t="s">
        <v>33</v>
      </c>
      <c r="B21" s="97">
        <v>0.19</v>
      </c>
      <c r="C21" s="295">
        <v>0.05</v>
      </c>
      <c r="D21" s="289">
        <v>0.06</v>
      </c>
      <c r="E21" s="88">
        <v>0.13</v>
      </c>
      <c r="F21" s="297">
        <v>0.2</v>
      </c>
      <c r="G21" s="290">
        <v>0.16</v>
      </c>
      <c r="H21" s="303">
        <v>42544.99</v>
      </c>
      <c r="I21" s="90">
        <v>5893.1500000000005</v>
      </c>
      <c r="J21" s="300">
        <v>6051.9</v>
      </c>
      <c r="K21" s="108">
        <v>35835.410000000003</v>
      </c>
      <c r="L21" s="108">
        <v>64578.600000000006</v>
      </c>
      <c r="M21" s="111">
        <v>54835.040000000001</v>
      </c>
      <c r="N21" s="260"/>
      <c r="O21" s="29"/>
      <c r="P21" s="259"/>
    </row>
    <row r="22" spans="1:16" x14ac:dyDescent="0.25">
      <c r="A22" s="95" t="s">
        <v>346</v>
      </c>
      <c r="B22" s="97">
        <v>0.12</v>
      </c>
      <c r="C22" s="295">
        <v>6.9000000000000006E-2</v>
      </c>
      <c r="D22" s="289">
        <v>6.9000000000000006E-2</v>
      </c>
      <c r="E22" s="88">
        <v>0.11</v>
      </c>
      <c r="F22" s="297">
        <v>0.13</v>
      </c>
      <c r="G22" s="290">
        <v>0.12</v>
      </c>
      <c r="H22" s="303">
        <v>37063.56</v>
      </c>
      <c r="I22" s="90">
        <v>8303.4600000000009</v>
      </c>
      <c r="J22" s="300">
        <v>8303.4600000000009</v>
      </c>
      <c r="K22" s="108">
        <v>36013.67</v>
      </c>
      <c r="L22" s="108">
        <v>38718.03</v>
      </c>
      <c r="M22" s="111">
        <v>43530</v>
      </c>
      <c r="N22" s="1"/>
      <c r="O22" s="32"/>
    </row>
    <row r="23" spans="1:16" x14ac:dyDescent="0.25">
      <c r="A23" s="95" t="s">
        <v>34</v>
      </c>
      <c r="B23" s="97">
        <v>0.27</v>
      </c>
      <c r="C23" s="295">
        <v>0.12</v>
      </c>
      <c r="D23" s="289">
        <v>0.26</v>
      </c>
      <c r="E23" s="88">
        <v>0.27</v>
      </c>
      <c r="F23" s="297">
        <v>0.36</v>
      </c>
      <c r="G23" s="290">
        <v>0.28000000000000003</v>
      </c>
      <c r="H23" s="303">
        <v>47541.33</v>
      </c>
      <c r="I23" s="90">
        <v>8733.84</v>
      </c>
      <c r="J23" s="300">
        <v>22206.86</v>
      </c>
      <c r="K23" s="108">
        <v>34869.96</v>
      </c>
      <c r="L23" s="108">
        <v>46493.279999999999</v>
      </c>
      <c r="M23" s="111">
        <v>37080.68</v>
      </c>
      <c r="N23" s="1"/>
    </row>
    <row r="24" spans="1:16" x14ac:dyDescent="0.25">
      <c r="A24" s="83" t="s">
        <v>26</v>
      </c>
      <c r="B24" s="97">
        <v>0.14000000000000001</v>
      </c>
      <c r="C24" s="295">
        <v>0.1</v>
      </c>
      <c r="D24" s="289">
        <v>0.08</v>
      </c>
      <c r="E24" s="88">
        <v>0.09</v>
      </c>
      <c r="F24" s="297">
        <v>0.08</v>
      </c>
      <c r="G24" s="290">
        <v>0.08</v>
      </c>
      <c r="H24" s="303">
        <v>74620</v>
      </c>
      <c r="I24" s="90">
        <v>21600</v>
      </c>
      <c r="J24" s="300">
        <v>17914.48</v>
      </c>
      <c r="K24" s="108">
        <v>51390</v>
      </c>
      <c r="L24" s="108">
        <v>44448.56</v>
      </c>
      <c r="M24" s="111">
        <v>32040.720000000001</v>
      </c>
      <c r="N24" s="1"/>
    </row>
    <row r="25" spans="1:16" x14ac:dyDescent="0.25">
      <c r="A25" s="261" t="s">
        <v>35</v>
      </c>
      <c r="B25" s="97">
        <v>7.0000000000000007E-2</v>
      </c>
      <c r="C25" s="295">
        <v>3.4000000000000002E-2</v>
      </c>
      <c r="D25" s="289">
        <v>4.8000000000000001E-2</v>
      </c>
      <c r="E25" s="88">
        <v>7.4999999999999997E-2</v>
      </c>
      <c r="F25" s="298">
        <v>0.08</v>
      </c>
      <c r="G25" s="290">
        <v>0.24</v>
      </c>
      <c r="H25" s="303">
        <v>7711.27</v>
      </c>
      <c r="I25" s="90">
        <v>1386.1460000000002</v>
      </c>
      <c r="J25" s="300">
        <v>1890.336</v>
      </c>
      <c r="K25" s="108">
        <v>6525.5249999999996</v>
      </c>
      <c r="L25" s="286">
        <v>8701.84</v>
      </c>
      <c r="M25" s="111">
        <v>20863.439999999999</v>
      </c>
      <c r="N25" s="1"/>
    </row>
    <row r="26" spans="1:16" x14ac:dyDescent="0.25">
      <c r="A26" s="83" t="s">
        <v>347</v>
      </c>
      <c r="B26" s="88">
        <v>0.05</v>
      </c>
      <c r="C26" s="295">
        <v>0.05</v>
      </c>
      <c r="D26" s="289">
        <v>0.05</v>
      </c>
      <c r="E26" s="88">
        <v>0.09</v>
      </c>
      <c r="F26" s="297">
        <v>0.09</v>
      </c>
      <c r="G26" s="290">
        <v>0.09</v>
      </c>
      <c r="H26" s="303">
        <v>9719.7000000000007</v>
      </c>
      <c r="I26" s="90">
        <v>5684.2000000000007</v>
      </c>
      <c r="J26" s="300">
        <v>5684.2000000000007</v>
      </c>
      <c r="K26" s="108">
        <v>20013.12</v>
      </c>
      <c r="L26" s="108">
        <v>19072.169999999998</v>
      </c>
      <c r="M26" s="111">
        <v>20275.829999999998</v>
      </c>
      <c r="N26" s="1"/>
    </row>
    <row r="27" spans="1:16" x14ac:dyDescent="0.25">
      <c r="A27" s="83" t="s">
        <v>31</v>
      </c>
      <c r="B27" s="97">
        <v>0.02</v>
      </c>
      <c r="C27" s="295">
        <v>0.02</v>
      </c>
      <c r="D27" s="289">
        <v>0.01</v>
      </c>
      <c r="E27" s="88">
        <v>0.01</v>
      </c>
      <c r="F27" s="295">
        <v>0.02</v>
      </c>
      <c r="G27" s="292">
        <v>0.03</v>
      </c>
      <c r="H27" s="303">
        <v>10491.880000000001</v>
      </c>
      <c r="I27" s="90">
        <v>4394.24</v>
      </c>
      <c r="J27" s="300">
        <v>2482.88</v>
      </c>
      <c r="K27" s="108">
        <v>4979.03</v>
      </c>
      <c r="L27" s="108">
        <v>12707.26</v>
      </c>
      <c r="M27" s="111">
        <v>19048.38</v>
      </c>
      <c r="N27" s="1"/>
    </row>
    <row r="28" spans="1:16" x14ac:dyDescent="0.25">
      <c r="A28" s="95" t="s">
        <v>36</v>
      </c>
      <c r="B28" s="97">
        <v>0.18</v>
      </c>
      <c r="C28" s="295">
        <v>0.09</v>
      </c>
      <c r="D28" s="289">
        <v>0.12</v>
      </c>
      <c r="E28" s="88">
        <v>0.13</v>
      </c>
      <c r="F28" s="297">
        <v>0.14000000000000001</v>
      </c>
      <c r="G28" s="290">
        <v>0.14000000000000001</v>
      </c>
      <c r="H28" s="303">
        <v>17051.939999999999</v>
      </c>
      <c r="I28" s="90">
        <v>4025.8799999999997</v>
      </c>
      <c r="J28" s="300">
        <v>5908.44</v>
      </c>
      <c r="K28" s="108">
        <v>1469.65</v>
      </c>
      <c r="L28" s="108">
        <v>15313.62</v>
      </c>
      <c r="M28" s="111">
        <v>15613.920000000002</v>
      </c>
      <c r="N28" s="1"/>
    </row>
    <row r="29" spans="1:16" x14ac:dyDescent="0.25">
      <c r="A29" s="95" t="s">
        <v>37</v>
      </c>
      <c r="B29" s="97">
        <v>0.17</v>
      </c>
      <c r="C29" s="295">
        <v>0.1</v>
      </c>
      <c r="D29" s="289">
        <v>0.09</v>
      </c>
      <c r="E29" s="88">
        <v>0.16</v>
      </c>
      <c r="F29" s="297">
        <v>0.18</v>
      </c>
      <c r="G29" s="290">
        <v>0.18</v>
      </c>
      <c r="H29" s="303">
        <v>13651.000000000002</v>
      </c>
      <c r="I29" s="90">
        <v>3128.9</v>
      </c>
      <c r="J29" s="300">
        <v>4519.8899999999994</v>
      </c>
      <c r="K29" s="108">
        <v>12351.84</v>
      </c>
      <c r="L29" s="108">
        <v>16112.519999999999</v>
      </c>
      <c r="M29" s="111">
        <v>14785.199999999999</v>
      </c>
      <c r="N29" s="25"/>
    </row>
    <row r="30" spans="1:16" x14ac:dyDescent="0.25">
      <c r="A30" s="95" t="s">
        <v>28</v>
      </c>
      <c r="B30" s="97">
        <v>0.09</v>
      </c>
      <c r="C30" s="295">
        <v>0.05</v>
      </c>
      <c r="D30" s="289">
        <v>0.01</v>
      </c>
      <c r="E30" s="88">
        <v>0.08</v>
      </c>
      <c r="F30" s="297">
        <v>0.09</v>
      </c>
      <c r="G30" s="291">
        <v>0.1</v>
      </c>
      <c r="H30" s="303">
        <v>32268.51</v>
      </c>
      <c r="I30" s="90">
        <v>4147.25</v>
      </c>
      <c r="J30" s="300">
        <v>2251.83</v>
      </c>
      <c r="K30" s="108">
        <v>20461.68</v>
      </c>
      <c r="L30" s="108">
        <v>17998.559999999998</v>
      </c>
      <c r="M30" s="111">
        <v>12913.800000000001</v>
      </c>
      <c r="N30" s="1"/>
    </row>
    <row r="31" spans="1:16" x14ac:dyDescent="0.25">
      <c r="A31" s="266" t="s">
        <v>159</v>
      </c>
      <c r="B31" s="307">
        <v>0.05</v>
      </c>
      <c r="C31" s="308">
        <v>0.02</v>
      </c>
      <c r="D31" s="309">
        <v>0.02</v>
      </c>
      <c r="E31" s="310">
        <v>0.05</v>
      </c>
      <c r="F31" s="311">
        <v>7.0000000000000007E-2</v>
      </c>
      <c r="G31" s="312">
        <v>7.0000000000000007E-2</v>
      </c>
      <c r="H31" s="304">
        <v>6350</v>
      </c>
      <c r="I31" s="98">
        <v>1520</v>
      </c>
      <c r="J31" s="305">
        <v>1520</v>
      </c>
      <c r="K31" s="306">
        <v>7778</v>
      </c>
      <c r="L31" s="306">
        <v>13335.000000000002</v>
      </c>
      <c r="M31" s="267">
        <v>11704.000000000002</v>
      </c>
      <c r="N31" s="1"/>
    </row>
    <row r="32" spans="1:16" x14ac:dyDescent="0.25">
      <c r="A32" s="1"/>
      <c r="B32" s="1"/>
      <c r="C32" s="1"/>
      <c r="D32" s="1"/>
      <c r="E32" s="1"/>
      <c r="F32" s="1"/>
      <c r="G32" s="1"/>
      <c r="H32" s="1"/>
      <c r="I32" s="1"/>
      <c r="K32" s="258"/>
      <c r="L32" s="1"/>
      <c r="M32" s="1"/>
      <c r="N32" s="1"/>
    </row>
    <row r="33" spans="1:14" ht="13.8" x14ac:dyDescent="0.25">
      <c r="A33" s="287" t="s">
        <v>530</v>
      </c>
      <c r="B33" s="8"/>
      <c r="C33" s="22"/>
      <c r="D33" s="8"/>
      <c r="E33" s="22"/>
      <c r="F33" s="8"/>
      <c r="G33" s="22"/>
      <c r="H33" s="26"/>
      <c r="I33" s="22"/>
      <c r="K33" s="288"/>
      <c r="L33" s="251"/>
      <c r="M33" s="22"/>
      <c r="N33" s="1"/>
    </row>
    <row r="34" spans="1:14" x14ac:dyDescent="0.25">
      <c r="A34" s="9" t="s">
        <v>546</v>
      </c>
      <c r="B34" s="22"/>
      <c r="C34" s="252"/>
      <c r="D34" s="22"/>
      <c r="E34" s="252"/>
      <c r="F34" s="22"/>
      <c r="G34" s="252"/>
      <c r="H34" s="22"/>
      <c r="I34" s="252"/>
      <c r="J34" s="22"/>
      <c r="K34" s="252"/>
      <c r="L34" s="22"/>
      <c r="M34" s="252"/>
      <c r="N34" s="1"/>
    </row>
    <row r="35" spans="1:14" x14ac:dyDescent="0.25">
      <c r="A35" s="10" t="s">
        <v>529</v>
      </c>
    </row>
    <row r="63" spans="1:7" x14ac:dyDescent="0.25">
      <c r="A63" s="253" t="s">
        <v>545</v>
      </c>
      <c r="B63" s="254"/>
      <c r="C63" s="255"/>
      <c r="D63" s="254"/>
      <c r="E63" s="255"/>
      <c r="F63" s="256"/>
      <c r="G63" s="257"/>
    </row>
    <row r="64" spans="1:7" x14ac:dyDescent="0.25">
      <c r="B64" s="74"/>
      <c r="C64" s="74"/>
    </row>
    <row r="65" spans="3:7" x14ac:dyDescent="0.25">
      <c r="C65" s="58"/>
      <c r="E65" s="58"/>
      <c r="G65" s="58"/>
    </row>
    <row r="66" spans="3:7" x14ac:dyDescent="0.25">
      <c r="C66" s="74"/>
    </row>
    <row r="67" spans="3:7" x14ac:dyDescent="0.25">
      <c r="C67" s="29"/>
      <c r="E67" s="29"/>
      <c r="G67" s="29"/>
    </row>
  </sheetData>
  <sortState xmlns:xlrd2="http://schemas.microsoft.com/office/spreadsheetml/2017/richdata2" ref="A5:M31">
    <sortCondition descending="1" ref="M5:M31"/>
  </sortState>
  <mergeCells count="2">
    <mergeCell ref="B3:G3"/>
    <mergeCell ref="H3:M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pageSetUpPr fitToPage="1"/>
  </sheetPr>
  <dimension ref="A1:AD66"/>
  <sheetViews>
    <sheetView tabSelected="1" zoomScaleNormal="100" workbookViewId="0">
      <selection activeCell="I12" sqref="I12"/>
    </sheetView>
  </sheetViews>
  <sheetFormatPr baseColWidth="10" defaultRowHeight="13.2" x14ac:dyDescent="0.25"/>
  <cols>
    <col min="1" max="1" width="37.33203125" customWidth="1"/>
    <col min="2" max="2" width="14.109375" customWidth="1"/>
    <col min="3" max="8" width="14" customWidth="1"/>
    <col min="9" max="9" width="14.33203125" customWidth="1"/>
    <col min="26" max="26" width="13.33203125" bestFit="1" customWidth="1"/>
  </cols>
  <sheetData>
    <row r="1" spans="1:10" x14ac:dyDescent="0.25">
      <c r="A1" s="118" t="s">
        <v>556</v>
      </c>
      <c r="B1" s="1"/>
      <c r="H1" s="250"/>
      <c r="I1" s="250"/>
    </row>
    <row r="2" spans="1:10" x14ac:dyDescent="0.25">
      <c r="A2" s="82"/>
      <c r="B2" s="1"/>
    </row>
    <row r="3" spans="1:10" x14ac:dyDescent="0.25">
      <c r="A3" s="1"/>
      <c r="B3" s="12">
        <v>2017</v>
      </c>
      <c r="C3" s="12">
        <v>2018</v>
      </c>
      <c r="D3" s="12">
        <v>2019</v>
      </c>
      <c r="E3" s="12">
        <v>2020</v>
      </c>
      <c r="F3" s="12">
        <v>2021</v>
      </c>
      <c r="G3" s="12">
        <v>2022</v>
      </c>
      <c r="H3" s="12">
        <v>2023</v>
      </c>
      <c r="I3" s="12">
        <v>2024</v>
      </c>
    </row>
    <row r="4" spans="1:10" x14ac:dyDescent="0.25">
      <c r="A4" s="104" t="s">
        <v>41</v>
      </c>
      <c r="B4" s="105">
        <v>16175829.84</v>
      </c>
      <c r="C4" s="105">
        <v>16924185.68</v>
      </c>
      <c r="D4" s="105">
        <v>16924726.750000004</v>
      </c>
      <c r="E4" s="105">
        <v>8128629.3020000001</v>
      </c>
      <c r="F4" s="105">
        <v>9778276.3200000003</v>
      </c>
      <c r="G4" s="106">
        <v>16401896.040000003</v>
      </c>
      <c r="H4" s="106">
        <v>16813951.144999988</v>
      </c>
      <c r="I4" s="106">
        <v>15764753.659999996</v>
      </c>
    </row>
    <row r="5" spans="1:10" x14ac:dyDescent="0.25">
      <c r="A5" s="101" t="s">
        <v>40</v>
      </c>
      <c r="B5" s="102">
        <v>18995674.16</v>
      </c>
      <c r="C5" s="102">
        <v>20901952.32</v>
      </c>
      <c r="D5" s="102">
        <v>20825528.249999996</v>
      </c>
      <c r="E5" s="102">
        <v>3234603.6979999999</v>
      </c>
      <c r="F5" s="102">
        <v>4497118.6800000006</v>
      </c>
      <c r="G5" s="103">
        <v>16974371.959999997</v>
      </c>
      <c r="H5" s="103">
        <v>20539502.855000012</v>
      </c>
      <c r="I5" s="103">
        <v>21318842.339999996</v>
      </c>
    </row>
    <row r="6" spans="1:10" x14ac:dyDescent="0.25">
      <c r="A6" s="13" t="s">
        <v>155</v>
      </c>
      <c r="B6" s="107">
        <v>35171504</v>
      </c>
      <c r="C6" s="107">
        <v>37826138</v>
      </c>
      <c r="D6" s="107">
        <v>37750255</v>
      </c>
      <c r="E6" s="107">
        <v>11363233</v>
      </c>
      <c r="F6" s="107">
        <v>14275395</v>
      </c>
      <c r="G6" s="107">
        <v>33376268</v>
      </c>
      <c r="H6" s="107">
        <v>37353454</v>
      </c>
      <c r="I6" s="107">
        <v>37083595.999999993</v>
      </c>
    </row>
    <row r="7" spans="1:10" x14ac:dyDescent="0.25">
      <c r="B7" s="11"/>
      <c r="C7" s="32"/>
      <c r="D7" s="32"/>
      <c r="E7" s="32"/>
      <c r="F7" s="32"/>
      <c r="G7" s="32"/>
      <c r="H7" s="1"/>
      <c r="I7" s="1"/>
      <c r="J7" s="1"/>
    </row>
    <row r="8" spans="1:10" x14ac:dyDescent="0.25">
      <c r="A8" s="14" t="s">
        <v>544</v>
      </c>
      <c r="B8" s="1"/>
      <c r="C8" s="1"/>
      <c r="D8" s="3"/>
      <c r="E8" s="1"/>
      <c r="F8" s="1"/>
      <c r="H8" s="1"/>
      <c r="I8" s="1"/>
      <c r="J8" s="1"/>
    </row>
    <row r="9" spans="1:10" x14ac:dyDescent="0.25">
      <c r="A9" s="14" t="s">
        <v>348</v>
      </c>
      <c r="B9" s="1"/>
      <c r="C9" s="1"/>
      <c r="D9" s="3"/>
      <c r="E9" s="1"/>
      <c r="F9" s="1"/>
      <c r="H9" s="1"/>
      <c r="I9" s="1"/>
      <c r="J9" s="1"/>
    </row>
    <row r="10" spans="1:10" x14ac:dyDescent="0.25">
      <c r="A10" s="14"/>
      <c r="B10" s="1"/>
      <c r="C10" s="1"/>
      <c r="D10" s="3"/>
      <c r="E10" s="1"/>
      <c r="F10" s="1"/>
      <c r="H10" s="1"/>
      <c r="I10" s="1"/>
      <c r="J10" s="1"/>
    </row>
    <row r="11" spans="1:10" x14ac:dyDescent="0.25">
      <c r="A11" s="14"/>
      <c r="B11" s="1"/>
      <c r="C11" s="1"/>
      <c r="D11" s="3"/>
      <c r="E11" s="1"/>
      <c r="F11" s="1"/>
      <c r="H11" s="1"/>
      <c r="I11" s="1"/>
      <c r="J11" s="1"/>
    </row>
    <row r="12" spans="1:10" x14ac:dyDescent="0.25">
      <c r="A12" s="14"/>
      <c r="B12" s="1"/>
      <c r="C12" s="1"/>
      <c r="D12" s="3"/>
      <c r="E12" s="1"/>
      <c r="F12" s="1"/>
      <c r="H12" s="1"/>
      <c r="I12" s="1"/>
      <c r="J12" s="1"/>
    </row>
    <row r="13" spans="1:10" x14ac:dyDescent="0.25">
      <c r="A13" s="14"/>
      <c r="B13" s="1"/>
      <c r="C13" s="1"/>
      <c r="D13" s="3"/>
      <c r="E13" s="1"/>
      <c r="F13" s="1"/>
      <c r="H13" s="1"/>
      <c r="I13" s="1"/>
      <c r="J13" s="1"/>
    </row>
    <row r="14" spans="1:10" x14ac:dyDescent="0.25">
      <c r="A14" s="14"/>
      <c r="B14" s="1"/>
      <c r="C14" s="1"/>
      <c r="D14" s="3"/>
      <c r="E14" s="1"/>
      <c r="F14" s="1"/>
      <c r="H14" s="1"/>
      <c r="I14" s="1"/>
      <c r="J14" s="1"/>
    </row>
    <row r="15" spans="1:10" x14ac:dyDescent="0.25">
      <c r="A15" s="14"/>
      <c r="B15" s="1"/>
      <c r="C15" s="1"/>
      <c r="D15" s="3"/>
      <c r="E15" s="1"/>
      <c r="F15" s="1"/>
      <c r="H15" s="1"/>
      <c r="I15" s="1"/>
      <c r="J15" s="1"/>
    </row>
    <row r="16" spans="1:10" x14ac:dyDescent="0.25">
      <c r="A16" s="14"/>
      <c r="B16" s="1"/>
      <c r="C16" s="1"/>
      <c r="D16" s="3"/>
      <c r="E16" s="1"/>
      <c r="F16" s="1"/>
      <c r="H16" s="1"/>
      <c r="I16" s="1"/>
      <c r="J16" s="1"/>
    </row>
    <row r="17" spans="1:11" x14ac:dyDescent="0.25">
      <c r="A17" s="14"/>
      <c r="B17" s="1"/>
      <c r="C17" s="1"/>
      <c r="D17" s="3"/>
      <c r="E17" s="1"/>
      <c r="F17" s="1"/>
      <c r="H17" s="1"/>
      <c r="I17" s="1"/>
      <c r="J17" s="1"/>
    </row>
    <row r="18" spans="1:11" x14ac:dyDescent="0.25">
      <c r="A18" s="14"/>
      <c r="B18" s="1"/>
      <c r="C18" s="1"/>
      <c r="D18" s="3"/>
      <c r="E18" s="1"/>
      <c r="F18" s="1"/>
      <c r="H18" s="1"/>
      <c r="I18" s="1"/>
      <c r="J18" s="1"/>
    </row>
    <row r="19" spans="1:11" x14ac:dyDescent="0.25">
      <c r="A19" s="14"/>
      <c r="B19" s="1"/>
      <c r="C19" s="1"/>
      <c r="D19" s="3"/>
      <c r="E19" s="1"/>
      <c r="F19" s="1"/>
      <c r="H19" s="1"/>
      <c r="I19" s="1"/>
      <c r="J19" s="1"/>
    </row>
    <row r="20" spans="1:11" x14ac:dyDescent="0.25">
      <c r="A20" s="14"/>
      <c r="B20" s="1"/>
      <c r="C20" s="1"/>
      <c r="D20" s="3"/>
      <c r="E20" s="1"/>
      <c r="F20" s="1"/>
      <c r="H20" s="1"/>
      <c r="I20" s="1"/>
      <c r="J20" s="1"/>
    </row>
    <row r="21" spans="1:11" x14ac:dyDescent="0.25">
      <c r="A21" s="14"/>
      <c r="B21" s="1"/>
      <c r="C21" s="1"/>
      <c r="D21" s="3"/>
      <c r="E21" s="1"/>
      <c r="F21" s="1"/>
      <c r="H21" s="1"/>
      <c r="I21" s="1"/>
      <c r="J21" s="1"/>
    </row>
    <row r="22" spans="1:11" x14ac:dyDescent="0.25">
      <c r="A22" s="14"/>
      <c r="B22" s="1"/>
      <c r="C22" s="1"/>
      <c r="D22" s="3"/>
      <c r="E22" s="1"/>
      <c r="F22" s="1"/>
      <c r="H22" s="1"/>
      <c r="I22" s="1"/>
      <c r="J22" s="1"/>
    </row>
    <row r="23" spans="1:11" x14ac:dyDescent="0.25">
      <c r="A23" s="1"/>
      <c r="B23" s="1"/>
      <c r="C23" s="1"/>
      <c r="D23" s="1"/>
      <c r="E23" s="1"/>
      <c r="F23" s="1"/>
      <c r="G23" s="1"/>
      <c r="H23" s="3"/>
      <c r="I23" s="1"/>
      <c r="J23" s="1"/>
      <c r="K23" s="1"/>
    </row>
    <row r="24" spans="1:11" x14ac:dyDescent="0.25">
      <c r="A24" s="1"/>
      <c r="B24" s="1"/>
      <c r="C24" s="1"/>
      <c r="D24" s="1"/>
      <c r="E24" s="1"/>
      <c r="F24" s="1"/>
      <c r="G24" s="1"/>
      <c r="H24" s="3"/>
      <c r="I24" s="1"/>
      <c r="J24" s="1"/>
      <c r="K24" s="1"/>
    </row>
    <row r="25" spans="1:11" x14ac:dyDescent="0.25">
      <c r="A25" s="1"/>
      <c r="B25" s="1"/>
      <c r="C25" s="1"/>
      <c r="D25" s="1"/>
      <c r="E25" s="1"/>
      <c r="F25" s="1"/>
      <c r="G25" s="1"/>
      <c r="H25" s="3"/>
      <c r="I25" s="1"/>
      <c r="J25" s="1"/>
      <c r="K25" s="1"/>
    </row>
    <row r="26" spans="1:11" x14ac:dyDescent="0.25">
      <c r="A26" s="1"/>
      <c r="B26" s="1"/>
      <c r="C26" s="1"/>
      <c r="D26" s="1"/>
      <c r="E26" s="1"/>
      <c r="F26" s="1"/>
      <c r="G26" s="1"/>
      <c r="H26" s="3"/>
      <c r="I26" s="1"/>
      <c r="J26" s="1"/>
      <c r="K26" s="1"/>
    </row>
    <row r="27" spans="1:11" x14ac:dyDescent="0.25">
      <c r="A27" s="1"/>
      <c r="B27" s="1"/>
      <c r="C27" s="1"/>
      <c r="D27" s="1"/>
      <c r="E27" s="1"/>
      <c r="F27" s="1"/>
      <c r="G27" s="1"/>
      <c r="H27" s="3"/>
      <c r="I27" s="1"/>
      <c r="J27" s="1"/>
      <c r="K27" s="1"/>
    </row>
    <row r="28" spans="1:11" x14ac:dyDescent="0.25">
      <c r="A28" s="1"/>
      <c r="B28" s="1"/>
      <c r="C28" s="1"/>
      <c r="D28" s="1"/>
      <c r="E28" s="1"/>
      <c r="F28" s="1"/>
      <c r="G28" s="1"/>
      <c r="H28" s="3"/>
      <c r="I28" s="1"/>
      <c r="J28" s="1"/>
      <c r="K28" s="1"/>
    </row>
    <row r="29" spans="1:11" x14ac:dyDescent="0.25">
      <c r="A29" s="1"/>
      <c r="B29" s="1"/>
      <c r="C29" s="1"/>
      <c r="D29" s="1"/>
      <c r="E29" s="1"/>
      <c r="F29" s="1"/>
      <c r="G29" s="1"/>
      <c r="H29" s="3"/>
      <c r="I29" s="1"/>
      <c r="J29" s="1"/>
      <c r="K29" s="1"/>
    </row>
    <row r="30" spans="1:11" x14ac:dyDescent="0.25">
      <c r="A30" s="1"/>
      <c r="B30" s="14" t="s">
        <v>544</v>
      </c>
      <c r="C30" s="1"/>
      <c r="D30" s="1"/>
      <c r="E30" s="1"/>
      <c r="F30" s="1"/>
      <c r="G30" s="1"/>
      <c r="H30" s="3"/>
      <c r="I30" s="1"/>
      <c r="J30" s="1"/>
      <c r="K30" s="1"/>
    </row>
    <row r="31" spans="1:11" x14ac:dyDescent="0.25">
      <c r="A31" s="1"/>
      <c r="B31" s="14" t="s">
        <v>529</v>
      </c>
      <c r="C31" s="1"/>
      <c r="D31" s="1"/>
      <c r="E31" s="1"/>
      <c r="F31" s="1"/>
      <c r="G31" s="1"/>
      <c r="H31" s="3"/>
      <c r="I31" s="1"/>
      <c r="J31" s="1"/>
      <c r="K31" s="1"/>
    </row>
    <row r="32" spans="1:11" x14ac:dyDescent="0.25">
      <c r="A32" s="1"/>
      <c r="B32" s="1"/>
      <c r="C32" s="1"/>
      <c r="D32" s="1"/>
      <c r="E32" s="1"/>
      <c r="F32" s="1"/>
      <c r="G32" s="1"/>
      <c r="H32" s="3"/>
      <c r="I32" s="1"/>
      <c r="J32" s="1"/>
      <c r="K32" s="1"/>
    </row>
    <row r="33" spans="1:29" x14ac:dyDescent="0.25">
      <c r="A33" s="1"/>
      <c r="B33" s="1"/>
      <c r="C33" s="1"/>
      <c r="D33" s="1"/>
      <c r="E33" s="1"/>
      <c r="F33" s="1"/>
      <c r="G33" s="1"/>
      <c r="H33" s="3"/>
      <c r="I33" s="1"/>
      <c r="J33" s="1"/>
      <c r="K33" s="1"/>
    </row>
    <row r="34" spans="1:29" x14ac:dyDescent="0.25">
      <c r="A34" s="1"/>
      <c r="B34" s="1"/>
      <c r="C34" s="1"/>
      <c r="D34" s="1"/>
      <c r="E34" s="1"/>
      <c r="F34" s="1"/>
      <c r="G34" s="1"/>
      <c r="H34" s="3"/>
      <c r="I34" s="1"/>
      <c r="J34" s="1"/>
      <c r="K34" s="1"/>
    </row>
    <row r="36" spans="1:29" x14ac:dyDescent="0.25">
      <c r="A36" s="83"/>
      <c r="B36" s="322">
        <v>2017</v>
      </c>
      <c r="C36" s="323"/>
      <c r="D36" s="323"/>
      <c r="E36" s="324"/>
      <c r="F36" s="322">
        <v>2018</v>
      </c>
      <c r="G36" s="323"/>
      <c r="H36" s="323"/>
      <c r="I36" s="324"/>
      <c r="J36" s="322">
        <v>2019</v>
      </c>
      <c r="K36" s="323"/>
      <c r="L36" s="323"/>
      <c r="M36" s="324"/>
      <c r="N36" s="322">
        <v>2020</v>
      </c>
      <c r="O36" s="323"/>
      <c r="P36" s="323"/>
      <c r="Q36" s="324"/>
      <c r="R36" s="322">
        <v>2021</v>
      </c>
      <c r="S36" s="323"/>
      <c r="T36" s="323"/>
      <c r="U36" s="323"/>
      <c r="V36" s="322">
        <v>2022</v>
      </c>
      <c r="W36" s="323"/>
      <c r="X36" s="323"/>
      <c r="Y36" s="323"/>
      <c r="Z36" s="322">
        <v>2023</v>
      </c>
      <c r="AA36" s="325"/>
      <c r="AB36" s="325"/>
      <c r="AC36" s="324"/>
    </row>
    <row r="37" spans="1:29" ht="51" x14ac:dyDescent="0.25">
      <c r="A37" s="84" t="s">
        <v>14</v>
      </c>
      <c r="B37" s="85" t="s">
        <v>343</v>
      </c>
      <c r="C37" s="86" t="s">
        <v>38</v>
      </c>
      <c r="D37" s="86" t="s">
        <v>344</v>
      </c>
      <c r="E37" s="87" t="s">
        <v>345</v>
      </c>
      <c r="F37" s="86" t="s">
        <v>343</v>
      </c>
      <c r="G37" s="86" t="s">
        <v>38</v>
      </c>
      <c r="H37" s="86" t="s">
        <v>344</v>
      </c>
      <c r="I37" s="87" t="s">
        <v>345</v>
      </c>
      <c r="J37" s="86" t="s">
        <v>343</v>
      </c>
      <c r="K37" s="86" t="s">
        <v>38</v>
      </c>
      <c r="L37" s="86" t="s">
        <v>344</v>
      </c>
      <c r="M37" s="87" t="s">
        <v>345</v>
      </c>
      <c r="N37" s="86" t="s">
        <v>343</v>
      </c>
      <c r="O37" s="86" t="s">
        <v>38</v>
      </c>
      <c r="P37" s="86" t="s">
        <v>344</v>
      </c>
      <c r="Q37" s="87" t="s">
        <v>345</v>
      </c>
      <c r="R37" s="86" t="s">
        <v>343</v>
      </c>
      <c r="S37" s="86" t="s">
        <v>38</v>
      </c>
      <c r="T37" s="86" t="s">
        <v>344</v>
      </c>
      <c r="U37" s="87" t="s">
        <v>345</v>
      </c>
      <c r="V37" s="86" t="s">
        <v>343</v>
      </c>
      <c r="W37" s="86" t="s">
        <v>38</v>
      </c>
      <c r="X37" s="86" t="s">
        <v>344</v>
      </c>
      <c r="Y37" s="87" t="s">
        <v>345</v>
      </c>
      <c r="Z37" s="85" t="s">
        <v>343</v>
      </c>
      <c r="AA37" s="86" t="s">
        <v>38</v>
      </c>
      <c r="AB37" s="86" t="s">
        <v>344</v>
      </c>
      <c r="AC37" s="87" t="s">
        <v>345</v>
      </c>
    </row>
    <row r="38" spans="1:29" x14ac:dyDescent="0.25">
      <c r="A38" s="83" t="s">
        <v>15</v>
      </c>
      <c r="B38" s="88">
        <v>0.71</v>
      </c>
      <c r="C38" s="89">
        <v>5751000</v>
      </c>
      <c r="D38" s="89">
        <v>2349000.0000000005</v>
      </c>
      <c r="E38" s="90">
        <v>8100000</v>
      </c>
      <c r="F38" s="91">
        <v>0.73</v>
      </c>
      <c r="G38" s="89">
        <v>7446000</v>
      </c>
      <c r="H38" s="89">
        <v>2754000</v>
      </c>
      <c r="I38" s="90">
        <v>10200000</v>
      </c>
      <c r="J38" s="92">
        <v>0.71</v>
      </c>
      <c r="K38" s="93">
        <v>6812334.2699999996</v>
      </c>
      <c r="L38" s="93">
        <v>2782502.7300000004</v>
      </c>
      <c r="M38" s="94">
        <v>9594837</v>
      </c>
      <c r="N38" s="91">
        <v>0.39</v>
      </c>
      <c r="O38" s="89">
        <v>1060163.9100000001</v>
      </c>
      <c r="P38" s="89">
        <v>1658205.0900000003</v>
      </c>
      <c r="Q38" s="90">
        <v>2718369.0000000005</v>
      </c>
      <c r="R38" s="91">
        <v>0.39</v>
      </c>
      <c r="S38" s="89">
        <v>1111855.68</v>
      </c>
      <c r="T38" s="89">
        <v>1739056.3199999996</v>
      </c>
      <c r="U38" s="90">
        <v>2850911.9999999995</v>
      </c>
      <c r="V38" s="91">
        <v>0.7</v>
      </c>
      <c r="W38" s="22">
        <v>5465901</v>
      </c>
      <c r="X38" s="22">
        <v>2342529.0000000009</v>
      </c>
      <c r="Y38" s="108">
        <v>7808430</v>
      </c>
      <c r="Z38" s="110">
        <v>0.71</v>
      </c>
      <c r="AA38" s="77">
        <f>Z38*AC38</f>
        <v>6291650.0899999999</v>
      </c>
      <c r="AB38" s="77">
        <f>AC38-AA38</f>
        <v>2569828.91</v>
      </c>
      <c r="AC38" s="111">
        <v>8861479</v>
      </c>
    </row>
    <row r="39" spans="1:29" x14ac:dyDescent="0.25">
      <c r="A39" s="83" t="s">
        <v>16</v>
      </c>
      <c r="B39" s="88">
        <v>0.8</v>
      </c>
      <c r="C39" s="89">
        <v>6123200</v>
      </c>
      <c r="D39" s="89">
        <v>1530799.9999999998</v>
      </c>
      <c r="E39" s="90">
        <v>7654000</v>
      </c>
      <c r="F39" s="88">
        <v>0.80517219629115677</v>
      </c>
      <c r="G39" s="89">
        <v>6382600</v>
      </c>
      <c r="H39" s="89">
        <v>1544400</v>
      </c>
      <c r="I39" s="90">
        <v>7927000</v>
      </c>
      <c r="J39" s="92">
        <v>0.81</v>
      </c>
      <c r="K39" s="93">
        <v>6642000</v>
      </c>
      <c r="L39" s="93">
        <v>1557999.9999999991</v>
      </c>
      <c r="M39" s="94">
        <v>8199999.9999999991</v>
      </c>
      <c r="N39" s="91">
        <v>0.39</v>
      </c>
      <c r="O39" s="89">
        <v>780000</v>
      </c>
      <c r="P39" s="89">
        <v>1220000</v>
      </c>
      <c r="Q39" s="90">
        <v>2000000</v>
      </c>
      <c r="R39" s="91">
        <v>0.59</v>
      </c>
      <c r="S39" s="89">
        <v>1493606.8299999998</v>
      </c>
      <c r="T39" s="89">
        <v>1037930.1700000002</v>
      </c>
      <c r="U39" s="90">
        <v>2531537</v>
      </c>
      <c r="V39" s="91">
        <v>0.77</v>
      </c>
      <c r="W39" s="22">
        <v>5315778.93</v>
      </c>
      <c r="X39" s="22">
        <v>1587830.0699999994</v>
      </c>
      <c r="Y39" s="108">
        <v>6903609</v>
      </c>
      <c r="Z39" s="110">
        <v>0.81</v>
      </c>
      <c r="AA39" s="77">
        <f t="shared" ref="AA39:AA47" si="0">Z39*AC39</f>
        <v>6765229.3500000006</v>
      </c>
      <c r="AB39" s="77">
        <f t="shared" ref="AB39:AB53" si="1">AC39-AA39</f>
        <v>1586905.6499999994</v>
      </c>
      <c r="AC39" s="111">
        <v>8352135</v>
      </c>
    </row>
    <row r="40" spans="1:29" x14ac:dyDescent="0.25">
      <c r="A40" s="83" t="s">
        <v>18</v>
      </c>
      <c r="B40" s="88">
        <v>0.68</v>
      </c>
      <c r="C40" s="89">
        <v>2160932.56</v>
      </c>
      <c r="D40" s="89">
        <v>1016909.4399999998</v>
      </c>
      <c r="E40" s="90">
        <v>3177842</v>
      </c>
      <c r="F40" s="91">
        <v>0.6</v>
      </c>
      <c r="G40" s="89">
        <v>1971734.4</v>
      </c>
      <c r="H40" s="89">
        <v>1314489.6000000001</v>
      </c>
      <c r="I40" s="90">
        <v>3286224</v>
      </c>
      <c r="J40" s="92">
        <v>0.65</v>
      </c>
      <c r="K40" s="93">
        <v>2373550.4</v>
      </c>
      <c r="L40" s="93">
        <v>1278065.5999999996</v>
      </c>
      <c r="M40" s="94">
        <v>3651615.9999999995</v>
      </c>
      <c r="N40" s="91">
        <v>0.49</v>
      </c>
      <c r="O40" s="89">
        <v>424964.26</v>
      </c>
      <c r="P40" s="89">
        <v>442309.74</v>
      </c>
      <c r="Q40" s="90">
        <v>867274</v>
      </c>
      <c r="R40" s="91">
        <v>0.51</v>
      </c>
      <c r="S40" s="89">
        <v>531988.65</v>
      </c>
      <c r="T40" s="89">
        <v>511126.35</v>
      </c>
      <c r="U40" s="90">
        <v>1043115</v>
      </c>
      <c r="V40" s="91">
        <v>0.57999999999999996</v>
      </c>
      <c r="W40" s="22">
        <v>1898751.22</v>
      </c>
      <c r="X40" s="22">
        <v>1374957.78</v>
      </c>
      <c r="Y40" s="108">
        <v>3273709</v>
      </c>
      <c r="Z40" s="110">
        <v>0.59</v>
      </c>
      <c r="AA40" s="77">
        <f t="shared" si="0"/>
        <v>2284183.8199999998</v>
      </c>
      <c r="AB40" s="77">
        <f t="shared" si="1"/>
        <v>1587314.1800000002</v>
      </c>
      <c r="AC40" s="111">
        <v>3871498</v>
      </c>
    </row>
    <row r="41" spans="1:29" x14ac:dyDescent="0.25">
      <c r="A41" s="83" t="s">
        <v>17</v>
      </c>
      <c r="B41" s="88">
        <v>0.43</v>
      </c>
      <c r="C41" s="89">
        <v>1449474.96</v>
      </c>
      <c r="D41" s="89">
        <v>1921397.0400000003</v>
      </c>
      <c r="E41" s="90">
        <v>3370872</v>
      </c>
      <c r="F41" s="91">
        <v>0.43</v>
      </c>
      <c r="G41" s="89">
        <v>1527163.92</v>
      </c>
      <c r="H41" s="89">
        <v>2024380.08</v>
      </c>
      <c r="I41" s="90">
        <v>3551544</v>
      </c>
      <c r="J41" s="92">
        <v>0.37</v>
      </c>
      <c r="K41" s="93">
        <v>1221000</v>
      </c>
      <c r="L41" s="93">
        <v>2079000</v>
      </c>
      <c r="M41" s="94">
        <v>3300000</v>
      </c>
      <c r="N41" s="91">
        <v>0.25</v>
      </c>
      <c r="O41" s="89">
        <v>228250</v>
      </c>
      <c r="P41" s="89">
        <v>684750</v>
      </c>
      <c r="Q41" s="90">
        <v>913000</v>
      </c>
      <c r="R41" s="91">
        <v>0.26</v>
      </c>
      <c r="S41" s="89">
        <v>390270.4</v>
      </c>
      <c r="T41" s="89">
        <v>1110769.6000000001</v>
      </c>
      <c r="U41" s="90">
        <v>1501040</v>
      </c>
      <c r="V41" s="91">
        <v>0.36</v>
      </c>
      <c r="W41" s="22">
        <v>1083424.32</v>
      </c>
      <c r="X41" s="22">
        <v>1926087.6800000004</v>
      </c>
      <c r="Y41" s="108">
        <v>3009512</v>
      </c>
      <c r="Z41" s="110">
        <v>0.55000000000000004</v>
      </c>
      <c r="AA41" s="77">
        <f t="shared" si="0"/>
        <v>1441932.8</v>
      </c>
      <c r="AB41" s="77">
        <f t="shared" si="1"/>
        <v>1179763.2</v>
      </c>
      <c r="AC41" s="111">
        <v>2621696</v>
      </c>
    </row>
    <row r="42" spans="1:29" x14ac:dyDescent="0.25">
      <c r="A42" s="95" t="s">
        <v>19</v>
      </c>
      <c r="B42" s="88">
        <v>0.09</v>
      </c>
      <c r="C42" s="89">
        <v>257145.3</v>
      </c>
      <c r="D42" s="89">
        <v>2600024.7000000002</v>
      </c>
      <c r="E42" s="90">
        <v>2857170</v>
      </c>
      <c r="F42" s="91">
        <v>0.10511159128530163</v>
      </c>
      <c r="G42" s="89">
        <v>302572.65000000002</v>
      </c>
      <c r="H42" s="89">
        <v>2576012.35</v>
      </c>
      <c r="I42" s="90">
        <v>2878585</v>
      </c>
      <c r="J42" s="92">
        <v>0.12</v>
      </c>
      <c r="K42" s="93">
        <v>348000</v>
      </c>
      <c r="L42" s="93">
        <v>2552000</v>
      </c>
      <c r="M42" s="94">
        <v>2900000</v>
      </c>
      <c r="N42" s="91">
        <v>0.05</v>
      </c>
      <c r="O42" s="89">
        <v>39650</v>
      </c>
      <c r="P42" s="89">
        <v>753350</v>
      </c>
      <c r="Q42" s="90">
        <v>793000</v>
      </c>
      <c r="R42" s="91">
        <v>5.3999999999999999E-2</v>
      </c>
      <c r="S42" s="89">
        <v>55890</v>
      </c>
      <c r="T42" s="89">
        <v>979110</v>
      </c>
      <c r="U42" s="90">
        <v>1035000</v>
      </c>
      <c r="V42" s="91">
        <v>0.1</v>
      </c>
      <c r="W42" s="22">
        <v>210067.5</v>
      </c>
      <c r="X42" s="22">
        <v>1890607.5</v>
      </c>
      <c r="Y42" s="108">
        <v>2100675</v>
      </c>
      <c r="Z42" s="110">
        <v>0.13</v>
      </c>
      <c r="AA42" s="77">
        <f t="shared" si="0"/>
        <v>319236.19</v>
      </c>
      <c r="AB42" s="77">
        <f t="shared" si="1"/>
        <v>2136426.81</v>
      </c>
      <c r="AC42" s="111">
        <v>2455663</v>
      </c>
    </row>
    <row r="43" spans="1:29" x14ac:dyDescent="0.25">
      <c r="A43" s="83" t="s">
        <v>11</v>
      </c>
      <c r="B43" s="88">
        <v>0.35</v>
      </c>
      <c r="C43" s="89">
        <v>320910.8</v>
      </c>
      <c r="D43" s="89">
        <v>595977.20000000007</v>
      </c>
      <c r="E43" s="90">
        <v>916888</v>
      </c>
      <c r="F43" s="88">
        <v>0.38</v>
      </c>
      <c r="G43" s="89">
        <v>386777.68</v>
      </c>
      <c r="H43" s="89">
        <v>631058.32000000007</v>
      </c>
      <c r="I43" s="90">
        <v>1017836</v>
      </c>
      <c r="J43" s="92">
        <v>0.35</v>
      </c>
      <c r="K43" s="93">
        <v>385000</v>
      </c>
      <c r="L43" s="93">
        <v>715000</v>
      </c>
      <c r="M43" s="94">
        <v>1100000</v>
      </c>
      <c r="N43" s="91">
        <v>0.13</v>
      </c>
      <c r="O43" s="89">
        <v>74880</v>
      </c>
      <c r="P43" s="89">
        <v>501120</v>
      </c>
      <c r="Q43" s="90">
        <v>576000</v>
      </c>
      <c r="R43" s="91">
        <v>0.16500000000000001</v>
      </c>
      <c r="S43" s="89">
        <v>116820</v>
      </c>
      <c r="T43" s="89">
        <v>591180</v>
      </c>
      <c r="U43" s="90">
        <v>708000</v>
      </c>
      <c r="V43" s="91">
        <v>0.28000000000000003</v>
      </c>
      <c r="W43" s="22">
        <v>308000.00000000006</v>
      </c>
      <c r="X43" s="22">
        <v>792000</v>
      </c>
      <c r="Y43" s="108">
        <v>1100000</v>
      </c>
      <c r="Z43" s="110">
        <v>0.32</v>
      </c>
      <c r="AA43" s="77">
        <f t="shared" si="0"/>
        <v>367522.88</v>
      </c>
      <c r="AB43" s="77">
        <f t="shared" si="1"/>
        <v>780986.12</v>
      </c>
      <c r="AC43" s="111">
        <v>1148509</v>
      </c>
    </row>
    <row r="44" spans="1:29" x14ac:dyDescent="0.25">
      <c r="A44" s="83" t="s">
        <v>20</v>
      </c>
      <c r="B44" s="88">
        <v>0.67</v>
      </c>
      <c r="C44" s="89">
        <v>788581.29</v>
      </c>
      <c r="D44" s="89">
        <v>388405.70999999996</v>
      </c>
      <c r="E44" s="90">
        <v>1176987</v>
      </c>
      <c r="F44" s="91">
        <v>0.7</v>
      </c>
      <c r="G44" s="89">
        <v>845739.29999999993</v>
      </c>
      <c r="H44" s="89">
        <v>362459.70000000007</v>
      </c>
      <c r="I44" s="90">
        <v>1208199</v>
      </c>
      <c r="J44" s="92">
        <v>0.7</v>
      </c>
      <c r="K44" s="93">
        <v>876400</v>
      </c>
      <c r="L44" s="93">
        <v>375600</v>
      </c>
      <c r="M44" s="94">
        <v>1252000</v>
      </c>
      <c r="N44" s="91">
        <v>0.51</v>
      </c>
      <c r="O44" s="89">
        <v>160650</v>
      </c>
      <c r="P44" s="89">
        <v>154350</v>
      </c>
      <c r="Q44" s="90">
        <v>315000</v>
      </c>
      <c r="R44" s="91">
        <v>0.54</v>
      </c>
      <c r="S44" s="89">
        <v>247686.66</v>
      </c>
      <c r="T44" s="89">
        <v>210992.34</v>
      </c>
      <c r="U44" s="90">
        <v>458679</v>
      </c>
      <c r="V44" s="91">
        <v>0.65</v>
      </c>
      <c r="W44" s="22">
        <v>696196.8</v>
      </c>
      <c r="X44" s="22">
        <v>374875.19999999995</v>
      </c>
      <c r="Y44" s="108">
        <v>1071072</v>
      </c>
      <c r="Z44" s="110">
        <v>0.68</v>
      </c>
      <c r="AA44" s="77">
        <f t="shared" si="0"/>
        <v>826140.84000000008</v>
      </c>
      <c r="AB44" s="77">
        <f t="shared" si="1"/>
        <v>388772.15999999992</v>
      </c>
      <c r="AC44" s="111">
        <v>1214913</v>
      </c>
    </row>
    <row r="45" spans="1:29" x14ac:dyDescent="0.25">
      <c r="A45" s="83" t="s">
        <v>22</v>
      </c>
      <c r="B45" s="88">
        <v>0.66</v>
      </c>
      <c r="C45" s="89">
        <v>619265.46000000008</v>
      </c>
      <c r="D45" s="89">
        <v>319015.54000000004</v>
      </c>
      <c r="E45" s="90">
        <v>938281.00000000012</v>
      </c>
      <c r="F45" s="91">
        <v>0.61290470103231054</v>
      </c>
      <c r="G45" s="89">
        <v>603161.35499999998</v>
      </c>
      <c r="H45" s="89">
        <v>380941.64500000014</v>
      </c>
      <c r="I45" s="90">
        <v>984103.00000000012</v>
      </c>
      <c r="J45" s="92">
        <v>0.56999999999999995</v>
      </c>
      <c r="K45" s="93">
        <v>587057.25</v>
      </c>
      <c r="L45" s="93">
        <v>442867.75000000012</v>
      </c>
      <c r="M45" s="94">
        <v>1029925.0000000001</v>
      </c>
      <c r="N45" s="91">
        <v>0.51</v>
      </c>
      <c r="O45" s="89">
        <v>117889.56</v>
      </c>
      <c r="P45" s="89">
        <v>113266.44</v>
      </c>
      <c r="Q45" s="90">
        <v>231156</v>
      </c>
      <c r="R45" s="91">
        <v>0.41</v>
      </c>
      <c r="S45" s="89">
        <v>155860.26999999999</v>
      </c>
      <c r="T45" s="89">
        <v>224286.73</v>
      </c>
      <c r="U45" s="90">
        <v>380147</v>
      </c>
      <c r="V45" s="91">
        <v>0.61</v>
      </c>
      <c r="W45" s="22">
        <v>618247.19999999995</v>
      </c>
      <c r="X45" s="22">
        <v>395272.80000000005</v>
      </c>
      <c r="Y45" s="108">
        <v>1013520</v>
      </c>
      <c r="Z45" s="110">
        <v>0.57999999999999996</v>
      </c>
      <c r="AA45" s="77">
        <f t="shared" si="0"/>
        <v>718932.62</v>
      </c>
      <c r="AB45" s="77">
        <f t="shared" si="1"/>
        <v>520606.38</v>
      </c>
      <c r="AC45" s="111">
        <v>1239539</v>
      </c>
    </row>
    <row r="46" spans="1:29" x14ac:dyDescent="0.25">
      <c r="A46" s="83" t="s">
        <v>21</v>
      </c>
      <c r="B46" s="88">
        <v>0.18</v>
      </c>
      <c r="C46" s="89">
        <v>211268.16</v>
      </c>
      <c r="D46" s="89">
        <v>962443.84000000008</v>
      </c>
      <c r="E46" s="90">
        <v>1173712</v>
      </c>
      <c r="F46" s="88">
        <v>0.16</v>
      </c>
      <c r="G46" s="89">
        <v>201890.72</v>
      </c>
      <c r="H46" s="89">
        <v>1059926.28</v>
      </c>
      <c r="I46" s="90">
        <v>1261817</v>
      </c>
      <c r="J46" s="92">
        <v>0.18</v>
      </c>
      <c r="K46" s="93">
        <v>200236.13999999998</v>
      </c>
      <c r="L46" s="93">
        <v>912186.86</v>
      </c>
      <c r="M46" s="94">
        <v>1112423</v>
      </c>
      <c r="N46" s="91">
        <v>0.17</v>
      </c>
      <c r="O46" s="89">
        <v>74596.680000000008</v>
      </c>
      <c r="P46" s="89">
        <v>364207.32</v>
      </c>
      <c r="Q46" s="90">
        <v>438804</v>
      </c>
      <c r="R46" s="91">
        <v>0.1</v>
      </c>
      <c r="S46" s="89">
        <v>61579.5</v>
      </c>
      <c r="T46" s="89">
        <v>554215.5</v>
      </c>
      <c r="U46" s="90">
        <v>615795</v>
      </c>
      <c r="V46" s="91">
        <v>0.18</v>
      </c>
      <c r="W46" s="22">
        <v>180964.25999999998</v>
      </c>
      <c r="X46" s="22">
        <v>824392.73999999987</v>
      </c>
      <c r="Y46" s="108">
        <v>1005357</v>
      </c>
      <c r="Z46" s="110">
        <v>0.14000000000000001</v>
      </c>
      <c r="AA46" s="77">
        <f t="shared" si="0"/>
        <v>197489.74000000002</v>
      </c>
      <c r="AB46" s="77">
        <f t="shared" si="1"/>
        <v>1213151.26</v>
      </c>
      <c r="AC46" s="111">
        <v>1410641</v>
      </c>
    </row>
    <row r="47" spans="1:29" x14ac:dyDescent="0.25">
      <c r="A47" s="131" t="s">
        <v>25</v>
      </c>
      <c r="B47" s="88">
        <v>0.47</v>
      </c>
      <c r="C47" s="89">
        <v>408804.58999999997</v>
      </c>
      <c r="D47" s="89">
        <v>460992.41000000003</v>
      </c>
      <c r="E47" s="90">
        <v>869797</v>
      </c>
      <c r="F47" s="91">
        <v>0.52</v>
      </c>
      <c r="G47" s="89">
        <v>149274.84</v>
      </c>
      <c r="H47" s="89">
        <v>137792.16</v>
      </c>
      <c r="I47" s="90">
        <v>287067</v>
      </c>
      <c r="J47" s="92">
        <v>0.55000000000000004</v>
      </c>
      <c r="K47" s="93">
        <v>163030.45000000001</v>
      </c>
      <c r="L47" s="93">
        <v>133388.54999999999</v>
      </c>
      <c r="M47" s="94">
        <v>296419</v>
      </c>
      <c r="N47" s="91">
        <v>0.29799999999999999</v>
      </c>
      <c r="O47" s="89">
        <v>62242.962</v>
      </c>
      <c r="P47" s="89">
        <v>146626.038</v>
      </c>
      <c r="Q47" s="90">
        <v>208869</v>
      </c>
      <c r="R47" s="91">
        <v>0.08</v>
      </c>
      <c r="S47" s="89">
        <v>31310.32</v>
      </c>
      <c r="T47" s="89">
        <v>360068.68</v>
      </c>
      <c r="U47" s="90">
        <v>391379</v>
      </c>
      <c r="V47" s="91">
        <v>0.24</v>
      </c>
      <c r="W47" s="22">
        <v>216382.31999999998</v>
      </c>
      <c r="X47" s="22">
        <v>685210.67999999993</v>
      </c>
      <c r="Y47" s="108">
        <v>901593</v>
      </c>
      <c r="Z47" s="179">
        <v>0.32</v>
      </c>
      <c r="AA47" s="77">
        <f t="shared" si="0"/>
        <v>190785.28</v>
      </c>
      <c r="AB47" s="77">
        <f t="shared" si="1"/>
        <v>405418.72</v>
      </c>
      <c r="AC47" s="111">
        <v>596204</v>
      </c>
    </row>
    <row r="48" spans="1:29" x14ac:dyDescent="0.25">
      <c r="A48" s="95" t="s">
        <v>23</v>
      </c>
      <c r="B48" s="88">
        <v>0.09</v>
      </c>
      <c r="C48" s="89">
        <v>65122.47</v>
      </c>
      <c r="D48" s="89">
        <v>658460.53</v>
      </c>
      <c r="E48" s="90">
        <v>723583</v>
      </c>
      <c r="F48" s="91">
        <v>0.15</v>
      </c>
      <c r="G48" s="89">
        <v>102087.45</v>
      </c>
      <c r="H48" s="89">
        <v>578495.55000000005</v>
      </c>
      <c r="I48" s="90">
        <v>680583</v>
      </c>
      <c r="J48" s="92">
        <v>0.2</v>
      </c>
      <c r="K48" s="93">
        <v>134200</v>
      </c>
      <c r="L48" s="93">
        <v>536800</v>
      </c>
      <c r="M48" s="94">
        <v>671000</v>
      </c>
      <c r="N48" s="91">
        <v>0.06</v>
      </c>
      <c r="O48" s="89">
        <v>16591.8</v>
      </c>
      <c r="P48" s="89">
        <v>259938.2</v>
      </c>
      <c r="Q48" s="90">
        <v>276530</v>
      </c>
      <c r="R48" s="91">
        <v>0.06</v>
      </c>
      <c r="S48" s="89">
        <v>21089.279999999999</v>
      </c>
      <c r="T48" s="89">
        <v>330398.71999999997</v>
      </c>
      <c r="U48" s="90">
        <v>351488</v>
      </c>
      <c r="V48" s="91">
        <v>0.1</v>
      </c>
      <c r="W48" s="22">
        <v>61054.400000000001</v>
      </c>
      <c r="X48" s="22">
        <v>549489.6</v>
      </c>
      <c r="Y48" s="108">
        <v>610544</v>
      </c>
      <c r="Z48" s="110">
        <v>0.13</v>
      </c>
      <c r="AA48" s="77">
        <f t="shared" ref="AA48:AA53" si="2">Z48*AC48</f>
        <v>87307.61</v>
      </c>
      <c r="AB48" s="77">
        <f t="shared" si="1"/>
        <v>584289.39</v>
      </c>
      <c r="AC48" s="111">
        <v>671597</v>
      </c>
    </row>
    <row r="49" spans="1:30" x14ac:dyDescent="0.25">
      <c r="A49" s="83" t="s">
        <v>26</v>
      </c>
      <c r="B49" s="88">
        <v>0.16</v>
      </c>
      <c r="C49" s="89">
        <v>72000</v>
      </c>
      <c r="D49" s="89">
        <v>378000</v>
      </c>
      <c r="E49" s="90">
        <v>450000</v>
      </c>
      <c r="F49" s="91">
        <v>0.14915564598168871</v>
      </c>
      <c r="G49" s="89">
        <v>73310</v>
      </c>
      <c r="H49" s="89">
        <v>418190</v>
      </c>
      <c r="I49" s="90">
        <v>491500</v>
      </c>
      <c r="J49" s="92">
        <v>0.14000000000000001</v>
      </c>
      <c r="K49" s="93">
        <v>74620</v>
      </c>
      <c r="L49" s="93">
        <v>458380</v>
      </c>
      <c r="M49" s="94">
        <v>533000</v>
      </c>
      <c r="N49" s="91">
        <v>0.1</v>
      </c>
      <c r="O49" s="89">
        <v>21600</v>
      </c>
      <c r="P49" s="89">
        <v>194400</v>
      </c>
      <c r="Q49" s="90">
        <v>216000</v>
      </c>
      <c r="R49" s="91">
        <v>0.08</v>
      </c>
      <c r="S49" s="89">
        <v>17914.48</v>
      </c>
      <c r="T49" s="89">
        <v>206016.52</v>
      </c>
      <c r="U49" s="90">
        <v>223931</v>
      </c>
      <c r="V49" s="91">
        <v>0.09</v>
      </c>
      <c r="W49" s="22">
        <v>51390</v>
      </c>
      <c r="X49" s="22">
        <v>519610</v>
      </c>
      <c r="Y49" s="108">
        <v>571000</v>
      </c>
      <c r="Z49" s="110">
        <v>0.08</v>
      </c>
      <c r="AA49" s="77">
        <f t="shared" si="2"/>
        <v>44448.56</v>
      </c>
      <c r="AB49" s="77">
        <f t="shared" si="1"/>
        <v>511158.44</v>
      </c>
      <c r="AC49" s="111">
        <v>555607</v>
      </c>
    </row>
    <row r="50" spans="1:30" x14ac:dyDescent="0.25">
      <c r="A50" s="95" t="s">
        <v>24</v>
      </c>
      <c r="B50" s="88">
        <v>0.41623153250156769</v>
      </c>
      <c r="C50" s="89">
        <v>236965.19</v>
      </c>
      <c r="D50" s="89">
        <v>332345.81</v>
      </c>
      <c r="E50" s="90">
        <v>569311</v>
      </c>
      <c r="F50" s="91">
        <v>0.6</v>
      </c>
      <c r="G50" s="89">
        <v>335985</v>
      </c>
      <c r="H50" s="89">
        <v>223990</v>
      </c>
      <c r="I50" s="90">
        <v>559975</v>
      </c>
      <c r="J50" s="92">
        <v>0.79</v>
      </c>
      <c r="K50" s="93">
        <v>435004.81</v>
      </c>
      <c r="L50" s="93">
        <v>115634.19</v>
      </c>
      <c r="M50" s="94">
        <v>550639</v>
      </c>
      <c r="N50" s="88">
        <v>0.15</v>
      </c>
      <c r="O50" s="89">
        <v>22921.200000000001</v>
      </c>
      <c r="P50" s="89">
        <v>129886.8</v>
      </c>
      <c r="Q50" s="90">
        <v>152808</v>
      </c>
      <c r="R50" s="91">
        <v>0.41</v>
      </c>
      <c r="S50" s="89">
        <v>102256.45999999999</v>
      </c>
      <c r="T50" s="89">
        <v>147149.54</v>
      </c>
      <c r="U50" s="90">
        <v>249406</v>
      </c>
      <c r="V50" s="91">
        <v>0.7</v>
      </c>
      <c r="W50" s="22">
        <v>385012.6</v>
      </c>
      <c r="X50" s="22">
        <v>165005.40000000002</v>
      </c>
      <c r="Y50" s="108">
        <v>550018</v>
      </c>
      <c r="Z50" s="110">
        <v>0.64</v>
      </c>
      <c r="AA50" s="77">
        <f t="shared" si="2"/>
        <v>381273.60000000003</v>
      </c>
      <c r="AB50" s="77">
        <f t="shared" si="1"/>
        <v>214466.39999999997</v>
      </c>
      <c r="AC50" s="111">
        <v>595740</v>
      </c>
    </row>
    <row r="51" spans="1:30" x14ac:dyDescent="0.25">
      <c r="A51" s="83" t="s">
        <v>31</v>
      </c>
      <c r="B51" s="88">
        <v>0.02</v>
      </c>
      <c r="C51" s="89">
        <v>7903.16</v>
      </c>
      <c r="D51" s="89">
        <v>387254.84</v>
      </c>
      <c r="E51" s="90">
        <v>395158</v>
      </c>
      <c r="F51" s="88">
        <v>0.02</v>
      </c>
      <c r="G51" s="89">
        <v>9197.52</v>
      </c>
      <c r="H51" s="89">
        <v>450678.48</v>
      </c>
      <c r="I51" s="90">
        <v>459876</v>
      </c>
      <c r="J51" s="92">
        <v>0.02</v>
      </c>
      <c r="K51" s="93">
        <v>10491.880000000001</v>
      </c>
      <c r="L51" s="93">
        <v>514102.12</v>
      </c>
      <c r="M51" s="94">
        <v>524594</v>
      </c>
      <c r="N51" s="91">
        <v>0.02</v>
      </c>
      <c r="O51" s="89">
        <v>4394.24</v>
      </c>
      <c r="P51" s="89">
        <v>215317.75999999998</v>
      </c>
      <c r="Q51" s="90">
        <v>219711.99999999997</v>
      </c>
      <c r="R51" s="91">
        <v>0.01</v>
      </c>
      <c r="S51" s="89">
        <v>2482.88</v>
      </c>
      <c r="T51" s="89">
        <v>245805.12</v>
      </c>
      <c r="U51" s="90">
        <v>248288</v>
      </c>
      <c r="V51" s="91">
        <v>0.01</v>
      </c>
      <c r="W51" s="22">
        <v>4979.03</v>
      </c>
      <c r="X51" s="22">
        <v>492923.96999999991</v>
      </c>
      <c r="Y51" s="108">
        <v>497903</v>
      </c>
      <c r="Z51" s="97">
        <v>0.02</v>
      </c>
      <c r="AA51" s="77">
        <f t="shared" si="2"/>
        <v>12707.26</v>
      </c>
      <c r="AB51" s="77">
        <f t="shared" si="1"/>
        <v>622655.74</v>
      </c>
      <c r="AC51" s="111">
        <v>635363</v>
      </c>
    </row>
    <row r="52" spans="1:30" x14ac:dyDescent="0.25">
      <c r="A52" s="83" t="s">
        <v>27</v>
      </c>
      <c r="B52" s="88">
        <v>0.25</v>
      </c>
      <c r="C52" s="89">
        <v>106250</v>
      </c>
      <c r="D52" s="89">
        <v>318750</v>
      </c>
      <c r="E52" s="90">
        <v>425000</v>
      </c>
      <c r="F52" s="91">
        <v>0.25</v>
      </c>
      <c r="G52" s="89">
        <v>106250</v>
      </c>
      <c r="H52" s="89">
        <v>318750</v>
      </c>
      <c r="I52" s="90">
        <v>425000</v>
      </c>
      <c r="J52" s="92">
        <v>0.25</v>
      </c>
      <c r="K52" s="93">
        <v>106250</v>
      </c>
      <c r="L52" s="93">
        <v>318750</v>
      </c>
      <c r="M52" s="94">
        <v>425000</v>
      </c>
      <c r="N52" s="91">
        <v>0.2</v>
      </c>
      <c r="O52" s="89">
        <v>42300</v>
      </c>
      <c r="P52" s="89">
        <v>169200</v>
      </c>
      <c r="Q52" s="90">
        <v>211500</v>
      </c>
      <c r="R52" s="91">
        <v>0.1</v>
      </c>
      <c r="S52" s="89">
        <v>28800</v>
      </c>
      <c r="T52" s="89">
        <v>259200</v>
      </c>
      <c r="U52" s="90">
        <v>288000</v>
      </c>
      <c r="V52" s="91">
        <v>0.2</v>
      </c>
      <c r="W52" s="22">
        <v>89000</v>
      </c>
      <c r="X52" s="22">
        <v>356000</v>
      </c>
      <c r="Y52" s="108">
        <v>445000</v>
      </c>
      <c r="Z52" s="97">
        <v>0.25</v>
      </c>
      <c r="AA52" s="77">
        <f t="shared" si="2"/>
        <v>115436.75</v>
      </c>
      <c r="AB52" s="77">
        <f t="shared" si="1"/>
        <v>346310.25</v>
      </c>
      <c r="AC52" s="111">
        <v>461747</v>
      </c>
    </row>
    <row r="53" spans="1:30" x14ac:dyDescent="0.25">
      <c r="A53" s="83" t="s">
        <v>346</v>
      </c>
      <c r="B53" s="88">
        <v>0.1</v>
      </c>
      <c r="C53" s="89">
        <v>27024.2</v>
      </c>
      <c r="D53" s="89">
        <v>243217.80000000002</v>
      </c>
      <c r="E53" s="90">
        <v>270242</v>
      </c>
      <c r="F53" s="88">
        <v>0.13</v>
      </c>
      <c r="G53" s="89">
        <v>43256.200000000004</v>
      </c>
      <c r="H53" s="89">
        <v>289483.8</v>
      </c>
      <c r="I53" s="90">
        <v>332740</v>
      </c>
      <c r="J53" s="92">
        <v>0.12</v>
      </c>
      <c r="K53" s="93">
        <v>37063.56</v>
      </c>
      <c r="L53" s="93">
        <v>271799.44</v>
      </c>
      <c r="M53" s="94">
        <v>308863</v>
      </c>
      <c r="N53" s="91">
        <v>6.9000000000000006E-2</v>
      </c>
      <c r="O53" s="89">
        <v>8303.4600000000009</v>
      </c>
      <c r="P53" s="89">
        <v>112036.54</v>
      </c>
      <c r="Q53" s="90">
        <v>120340</v>
      </c>
      <c r="R53" s="91">
        <v>6.9000000000000006E-2</v>
      </c>
      <c r="S53" s="89">
        <v>8303.4600000000009</v>
      </c>
      <c r="T53" s="89">
        <v>112036.54</v>
      </c>
      <c r="U53" s="96">
        <v>120340</v>
      </c>
      <c r="V53" s="91">
        <v>0.11</v>
      </c>
      <c r="W53" s="22">
        <v>36013.67</v>
      </c>
      <c r="X53" s="22">
        <v>291383.33</v>
      </c>
      <c r="Y53" s="108">
        <v>327397</v>
      </c>
      <c r="Z53" s="110">
        <v>0.13</v>
      </c>
      <c r="AA53" s="77">
        <f t="shared" si="2"/>
        <v>38718.03</v>
      </c>
      <c r="AB53" s="77">
        <f t="shared" si="1"/>
        <v>259112.97</v>
      </c>
      <c r="AC53" s="111">
        <v>297831</v>
      </c>
    </row>
    <row r="54" spans="1:30" x14ac:dyDescent="0.25">
      <c r="A54" s="130" t="s">
        <v>157</v>
      </c>
      <c r="B54" s="88">
        <v>0.24</v>
      </c>
      <c r="C54" s="89">
        <v>60195.839999999997</v>
      </c>
      <c r="D54" s="89">
        <v>190620.16</v>
      </c>
      <c r="E54" s="90">
        <v>250816</v>
      </c>
      <c r="F54" s="91">
        <v>0.24</v>
      </c>
      <c r="G54" s="89">
        <v>61987.68</v>
      </c>
      <c r="H54" s="89">
        <v>196294.32</v>
      </c>
      <c r="I54" s="90">
        <v>258282</v>
      </c>
      <c r="J54" s="92">
        <v>0.26</v>
      </c>
      <c r="K54" s="93">
        <v>107387.54000000001</v>
      </c>
      <c r="L54" s="93">
        <v>305641.45999999996</v>
      </c>
      <c r="M54" s="94">
        <v>413029</v>
      </c>
      <c r="N54" s="91">
        <v>0.02</v>
      </c>
      <c r="O54" s="89">
        <v>4569.7</v>
      </c>
      <c r="P54" s="89">
        <v>223915.3</v>
      </c>
      <c r="Q54" s="90">
        <v>228485</v>
      </c>
      <c r="R54" s="91">
        <v>0.02</v>
      </c>
      <c r="S54" s="89">
        <v>4569.7</v>
      </c>
      <c r="T54" s="89">
        <v>223915.3</v>
      </c>
      <c r="U54" s="96">
        <v>228485</v>
      </c>
      <c r="V54" s="91">
        <v>0.05</v>
      </c>
      <c r="W54" s="22">
        <v>16079.7</v>
      </c>
      <c r="X54" s="22">
        <v>305514.3</v>
      </c>
      <c r="Y54" s="108">
        <v>321594</v>
      </c>
      <c r="Z54" s="178">
        <v>0.05</v>
      </c>
      <c r="AA54" s="180">
        <f t="shared" ref="AA54" si="3">Z54*AC54</f>
        <v>14299.300000000001</v>
      </c>
      <c r="AB54" s="180">
        <f t="shared" ref="AB54" si="4">AC54-AA54</f>
        <v>271686.7</v>
      </c>
      <c r="AC54" s="111">
        <v>285986</v>
      </c>
      <c r="AD54" s="74" t="s">
        <v>367</v>
      </c>
    </row>
    <row r="55" spans="1:30" x14ac:dyDescent="0.25">
      <c r="A55" s="130" t="s">
        <v>156</v>
      </c>
      <c r="B55" s="88">
        <v>0.18</v>
      </c>
      <c r="C55" s="89">
        <v>45687.06</v>
      </c>
      <c r="D55" s="89">
        <v>208129.94</v>
      </c>
      <c r="E55" s="90">
        <v>253817</v>
      </c>
      <c r="F55" s="91">
        <v>0.21</v>
      </c>
      <c r="G55" s="89">
        <v>53970</v>
      </c>
      <c r="H55" s="89">
        <v>203030</v>
      </c>
      <c r="I55" s="90">
        <v>257000</v>
      </c>
      <c r="J55" s="92">
        <v>0.22</v>
      </c>
      <c r="K55" s="93">
        <v>65474.2</v>
      </c>
      <c r="L55" s="93">
        <v>232135.8</v>
      </c>
      <c r="M55" s="94">
        <v>297610</v>
      </c>
      <c r="N55" s="88">
        <v>0.12</v>
      </c>
      <c r="O55" s="89">
        <v>20395.8</v>
      </c>
      <c r="P55" s="89">
        <v>149569.20000000001</v>
      </c>
      <c r="Q55" s="90">
        <v>169965</v>
      </c>
      <c r="R55" s="91">
        <v>0.12</v>
      </c>
      <c r="S55" s="89">
        <v>20395.8</v>
      </c>
      <c r="T55" s="89">
        <v>149569.20000000001</v>
      </c>
      <c r="U55" s="96">
        <v>169965</v>
      </c>
      <c r="V55" s="91">
        <v>0.28499999999999998</v>
      </c>
      <c r="W55" s="22">
        <v>89294.204999999987</v>
      </c>
      <c r="X55" s="22">
        <v>224018.79500000001</v>
      </c>
      <c r="Y55" s="108">
        <v>313313</v>
      </c>
      <c r="Z55" s="178">
        <v>0.28499999999999998</v>
      </c>
      <c r="AA55" s="180">
        <f t="shared" ref="AA55" si="5">Z55*AC55</f>
        <v>108579.01499999998</v>
      </c>
      <c r="AB55" s="180">
        <f t="shared" ref="AB55" si="6">AC55-AA55</f>
        <v>272399.98499999999</v>
      </c>
      <c r="AC55" s="111">
        <v>380979</v>
      </c>
      <c r="AD55" s="74" t="s">
        <v>367</v>
      </c>
    </row>
    <row r="56" spans="1:30" x14ac:dyDescent="0.25">
      <c r="A56" s="83" t="s">
        <v>30</v>
      </c>
      <c r="B56" s="88">
        <v>0.185</v>
      </c>
      <c r="C56" s="89">
        <v>65928.264999999999</v>
      </c>
      <c r="D56" s="89">
        <v>290440.73499999999</v>
      </c>
      <c r="E56" s="90">
        <v>356369</v>
      </c>
      <c r="F56" s="88">
        <v>0.18</v>
      </c>
      <c r="G56" s="89">
        <v>54041.4</v>
      </c>
      <c r="H56" s="89">
        <v>246188.6</v>
      </c>
      <c r="I56" s="90">
        <v>300230</v>
      </c>
      <c r="J56" s="92">
        <v>0.25</v>
      </c>
      <c r="K56" s="93">
        <v>70920.25</v>
      </c>
      <c r="L56" s="93">
        <v>212760.75</v>
      </c>
      <c r="M56" s="94">
        <v>283681</v>
      </c>
      <c r="N56" s="91">
        <v>0.08</v>
      </c>
      <c r="O56" s="89">
        <v>12516.56</v>
      </c>
      <c r="P56" s="89">
        <v>143940.44</v>
      </c>
      <c r="Q56" s="90">
        <v>156457</v>
      </c>
      <c r="R56" s="91">
        <v>0.122</v>
      </c>
      <c r="S56" s="89">
        <v>17622.534</v>
      </c>
      <c r="T56" s="89">
        <v>126824.466</v>
      </c>
      <c r="U56" s="90">
        <v>144447</v>
      </c>
      <c r="V56" s="91">
        <v>0.1923</v>
      </c>
      <c r="W56" s="22">
        <v>56536.2</v>
      </c>
      <c r="X56" s="22">
        <v>237463.8</v>
      </c>
      <c r="Y56" s="108">
        <v>294000</v>
      </c>
      <c r="Z56" s="110">
        <v>0.17</v>
      </c>
      <c r="AA56" s="77">
        <f t="shared" ref="AA56:AA57" si="7">Z56*AC56</f>
        <v>55785.16</v>
      </c>
      <c r="AB56" s="77">
        <f t="shared" ref="AB56:AB57" si="8">AC56-AA56</f>
        <v>272362.83999999997</v>
      </c>
      <c r="AC56" s="111">
        <v>328148</v>
      </c>
    </row>
    <row r="57" spans="1:30" x14ac:dyDescent="0.25">
      <c r="A57" s="83" t="s">
        <v>32</v>
      </c>
      <c r="B57" s="88">
        <v>0.33</v>
      </c>
      <c r="C57" s="89">
        <v>101977.26000000001</v>
      </c>
      <c r="D57" s="89">
        <v>207044.74</v>
      </c>
      <c r="E57" s="90">
        <v>309022</v>
      </c>
      <c r="F57" s="91">
        <v>0.35</v>
      </c>
      <c r="G57" s="89">
        <v>116383.74999999999</v>
      </c>
      <c r="H57" s="89">
        <v>216141.25</v>
      </c>
      <c r="I57" s="90">
        <v>332525</v>
      </c>
      <c r="J57" s="92">
        <v>0.3</v>
      </c>
      <c r="K57" s="93">
        <v>106056.3</v>
      </c>
      <c r="L57" s="93">
        <v>247464.7</v>
      </c>
      <c r="M57" s="94">
        <v>353521</v>
      </c>
      <c r="N57" s="91">
        <v>0.14000000000000001</v>
      </c>
      <c r="O57" s="89">
        <v>27773.9</v>
      </c>
      <c r="P57" s="89">
        <v>170611.1</v>
      </c>
      <c r="Q57" s="90">
        <v>198385</v>
      </c>
      <c r="R57" s="91">
        <v>0.14000000000000001</v>
      </c>
      <c r="S57" s="89">
        <v>31352.020000000004</v>
      </c>
      <c r="T57" s="89">
        <v>192590.97999999998</v>
      </c>
      <c r="U57" s="90">
        <v>223943</v>
      </c>
      <c r="V57" s="91">
        <v>0.24</v>
      </c>
      <c r="W57" s="22">
        <v>68073.119999999995</v>
      </c>
      <c r="X57" s="22">
        <v>215564.88</v>
      </c>
      <c r="Y57" s="108">
        <v>283638</v>
      </c>
      <c r="Z57" s="110">
        <v>0.31</v>
      </c>
      <c r="AA57" s="77">
        <f t="shared" si="7"/>
        <v>90537.67</v>
      </c>
      <c r="AB57" s="77">
        <f t="shared" si="8"/>
        <v>201519.33000000002</v>
      </c>
      <c r="AC57" s="111">
        <v>292057</v>
      </c>
    </row>
    <row r="58" spans="1:30" x14ac:dyDescent="0.25">
      <c r="A58" s="131" t="s">
        <v>33</v>
      </c>
      <c r="B58" s="88">
        <v>0.19500000000000001</v>
      </c>
      <c r="C58" s="89">
        <v>23597.73</v>
      </c>
      <c r="D58" s="89">
        <v>97416.26999999999</v>
      </c>
      <c r="E58" s="90">
        <v>121014</v>
      </c>
      <c r="F58" s="91">
        <v>0.19</v>
      </c>
      <c r="G58" s="89">
        <v>35685.040000000001</v>
      </c>
      <c r="H58" s="89">
        <v>152130.96</v>
      </c>
      <c r="I58" s="90">
        <v>187816</v>
      </c>
      <c r="J58" s="92">
        <v>0.19</v>
      </c>
      <c r="K58" s="93">
        <v>42544.99</v>
      </c>
      <c r="L58" s="93">
        <v>181376.01</v>
      </c>
      <c r="M58" s="94">
        <v>223921</v>
      </c>
      <c r="N58" s="88">
        <v>0.05</v>
      </c>
      <c r="O58" s="89">
        <v>5893.1500000000005</v>
      </c>
      <c r="P58" s="89">
        <v>111969.85</v>
      </c>
      <c r="Q58" s="90">
        <v>117863</v>
      </c>
      <c r="R58" s="91">
        <v>0.06</v>
      </c>
      <c r="S58" s="89">
        <v>6051.9</v>
      </c>
      <c r="T58" s="89">
        <v>94813.1</v>
      </c>
      <c r="U58" s="90">
        <v>100865</v>
      </c>
      <c r="V58" s="91">
        <v>0.13</v>
      </c>
      <c r="W58" s="22">
        <v>35835.410000000003</v>
      </c>
      <c r="X58" s="22">
        <v>239821.59</v>
      </c>
      <c r="Y58" s="108">
        <v>275657</v>
      </c>
      <c r="Z58" s="179">
        <v>0.2</v>
      </c>
      <c r="AA58" s="77">
        <f t="shared" ref="AA58" si="9">Z58*AC58</f>
        <v>64578.600000000006</v>
      </c>
      <c r="AB58" s="77">
        <f t="shared" ref="AB58" si="10">AC58-AA58</f>
        <v>258314.4</v>
      </c>
      <c r="AC58" s="111">
        <v>322893</v>
      </c>
    </row>
    <row r="59" spans="1:30" x14ac:dyDescent="0.25">
      <c r="A59" s="95" t="s">
        <v>28</v>
      </c>
      <c r="B59" s="88">
        <v>0.109</v>
      </c>
      <c r="C59" s="89">
        <v>32434.584999999999</v>
      </c>
      <c r="D59" s="89">
        <v>265130.41499999998</v>
      </c>
      <c r="E59" s="90">
        <v>297565</v>
      </c>
      <c r="F59" s="91">
        <v>0.1</v>
      </c>
      <c r="G59" s="89">
        <v>42331.8</v>
      </c>
      <c r="H59" s="89">
        <v>380986.2</v>
      </c>
      <c r="I59" s="90">
        <v>423318</v>
      </c>
      <c r="J59" s="92">
        <v>0.09</v>
      </c>
      <c r="K59" s="93">
        <v>32268.51</v>
      </c>
      <c r="L59" s="93">
        <v>326270.49</v>
      </c>
      <c r="M59" s="94">
        <v>358539</v>
      </c>
      <c r="N59" s="91">
        <v>0.05</v>
      </c>
      <c r="O59" s="89">
        <v>4147.25</v>
      </c>
      <c r="P59" s="89">
        <v>78797.75</v>
      </c>
      <c r="Q59" s="90">
        <v>82945</v>
      </c>
      <c r="R59" s="91">
        <v>0.01</v>
      </c>
      <c r="S59" s="89">
        <v>2251.83</v>
      </c>
      <c r="T59" s="89">
        <v>222931.17</v>
      </c>
      <c r="U59" s="90">
        <v>225183</v>
      </c>
      <c r="V59" s="91">
        <v>0.08</v>
      </c>
      <c r="W59" s="22">
        <v>20461.68</v>
      </c>
      <c r="X59" s="22">
        <v>235309.32</v>
      </c>
      <c r="Y59" s="108">
        <v>255771</v>
      </c>
      <c r="Z59" s="110">
        <v>0.09</v>
      </c>
      <c r="AA59" s="77">
        <f t="shared" ref="AA59:AA63" si="11">Z59*AC59</f>
        <v>17998.559999999998</v>
      </c>
      <c r="AB59" s="77">
        <f t="shared" ref="AB59:AB63" si="12">AC59-AA59</f>
        <v>181985.44</v>
      </c>
      <c r="AC59" s="111">
        <v>199984</v>
      </c>
    </row>
    <row r="60" spans="1:30" x14ac:dyDescent="0.25">
      <c r="A60" s="83" t="s">
        <v>347</v>
      </c>
      <c r="B60" s="88">
        <v>0.05</v>
      </c>
      <c r="C60" s="89">
        <v>9146.65</v>
      </c>
      <c r="D60" s="89">
        <v>173786.34999999998</v>
      </c>
      <c r="E60" s="90">
        <v>182932.99999999997</v>
      </c>
      <c r="F60" s="97">
        <v>0.05</v>
      </c>
      <c r="G60" s="93">
        <v>9719.7000000000007</v>
      </c>
      <c r="H60" s="89">
        <v>184674.3</v>
      </c>
      <c r="I60" s="90">
        <v>194394</v>
      </c>
      <c r="J60" s="91">
        <v>0.05</v>
      </c>
      <c r="K60" s="93">
        <v>9719.7000000000007</v>
      </c>
      <c r="L60" s="89">
        <v>184674.3</v>
      </c>
      <c r="M60" s="94">
        <v>194394</v>
      </c>
      <c r="N60" s="91">
        <v>0.05</v>
      </c>
      <c r="O60" s="89">
        <v>5684.2000000000007</v>
      </c>
      <c r="P60" s="89">
        <v>107999.80000000002</v>
      </c>
      <c r="Q60" s="90">
        <v>113684.00000000001</v>
      </c>
      <c r="R60" s="91">
        <v>0.05</v>
      </c>
      <c r="S60" s="89">
        <v>5684.2000000000007</v>
      </c>
      <c r="T60" s="89">
        <v>107999.80000000002</v>
      </c>
      <c r="U60" s="96">
        <v>113684.00000000001</v>
      </c>
      <c r="V60" s="91">
        <v>0.09</v>
      </c>
      <c r="W60" s="22">
        <v>20013.12</v>
      </c>
      <c r="X60" s="22">
        <v>202354.88</v>
      </c>
      <c r="Y60" s="108">
        <v>222368</v>
      </c>
      <c r="Z60" s="110">
        <v>0.09</v>
      </c>
      <c r="AA60" s="77">
        <f t="shared" si="11"/>
        <v>19072.169999999998</v>
      </c>
      <c r="AB60" s="77">
        <f t="shared" si="12"/>
        <v>192840.83000000002</v>
      </c>
      <c r="AC60" s="111">
        <v>211913</v>
      </c>
    </row>
    <row r="61" spans="1:30" x14ac:dyDescent="0.25">
      <c r="A61" s="95" t="s">
        <v>159</v>
      </c>
      <c r="B61" s="88">
        <v>2.5000000000000001E-2</v>
      </c>
      <c r="C61" s="89">
        <v>2950</v>
      </c>
      <c r="D61" s="89">
        <v>115050</v>
      </c>
      <c r="E61" s="90">
        <v>118000</v>
      </c>
      <c r="F61" s="88">
        <v>3.7959183673469385E-2</v>
      </c>
      <c r="G61" s="89">
        <v>4650</v>
      </c>
      <c r="H61" s="89">
        <v>117850</v>
      </c>
      <c r="I61" s="90">
        <v>122500</v>
      </c>
      <c r="J61" s="92">
        <v>0.05</v>
      </c>
      <c r="K61" s="93">
        <v>6350</v>
      </c>
      <c r="L61" s="93">
        <v>120650</v>
      </c>
      <c r="M61" s="94">
        <v>127000</v>
      </c>
      <c r="N61" s="91">
        <v>0.02</v>
      </c>
      <c r="O61" s="89">
        <v>1520</v>
      </c>
      <c r="P61" s="89">
        <v>74480</v>
      </c>
      <c r="Q61" s="90">
        <v>76000</v>
      </c>
      <c r="R61" s="91">
        <v>0.02</v>
      </c>
      <c r="S61" s="89">
        <v>1520</v>
      </c>
      <c r="T61" s="89">
        <v>74480</v>
      </c>
      <c r="U61" s="96">
        <v>76000</v>
      </c>
      <c r="V61" s="91">
        <v>0.05</v>
      </c>
      <c r="W61" s="22">
        <v>7778</v>
      </c>
      <c r="X61" s="22">
        <v>147782</v>
      </c>
      <c r="Y61" s="108">
        <v>155560</v>
      </c>
      <c r="Z61" s="110">
        <v>7.0000000000000007E-2</v>
      </c>
      <c r="AA61" s="77">
        <f t="shared" si="11"/>
        <v>13335.000000000002</v>
      </c>
      <c r="AB61" s="77">
        <f t="shared" si="12"/>
        <v>177165</v>
      </c>
      <c r="AC61" s="111">
        <v>190500</v>
      </c>
    </row>
    <row r="62" spans="1:30" x14ac:dyDescent="0.25">
      <c r="A62" s="95" t="s">
        <v>34</v>
      </c>
      <c r="B62" s="88">
        <v>0.42</v>
      </c>
      <c r="C62" s="89">
        <v>71373.539999999994</v>
      </c>
      <c r="D62" s="89">
        <v>98563.46</v>
      </c>
      <c r="E62" s="90">
        <v>169937</v>
      </c>
      <c r="F62" s="91">
        <v>0.34366870318135578</v>
      </c>
      <c r="G62" s="89">
        <v>59457.434999999998</v>
      </c>
      <c r="H62" s="89">
        <v>113550.565</v>
      </c>
      <c r="I62" s="90">
        <v>173008</v>
      </c>
      <c r="J62" s="92">
        <v>0.27</v>
      </c>
      <c r="K62" s="93">
        <v>47541.33</v>
      </c>
      <c r="L62" s="93">
        <v>128537.67</v>
      </c>
      <c r="M62" s="94">
        <v>176079</v>
      </c>
      <c r="N62" s="91">
        <v>0.12</v>
      </c>
      <c r="O62" s="89">
        <v>8733.84</v>
      </c>
      <c r="P62" s="89">
        <v>64048.160000000003</v>
      </c>
      <c r="Q62" s="90">
        <v>72782</v>
      </c>
      <c r="R62" s="91">
        <v>0.26</v>
      </c>
      <c r="S62" s="89">
        <v>22206.86</v>
      </c>
      <c r="T62" s="89">
        <v>63204.14</v>
      </c>
      <c r="U62" s="90">
        <v>85411</v>
      </c>
      <c r="V62" s="91">
        <v>0.27</v>
      </c>
      <c r="W62" s="22">
        <v>34869.96</v>
      </c>
      <c r="X62" s="22">
        <v>94278.039999999979</v>
      </c>
      <c r="Y62" s="108">
        <v>129148</v>
      </c>
      <c r="Z62" s="110">
        <v>0.36</v>
      </c>
      <c r="AA62" s="77">
        <f t="shared" si="11"/>
        <v>46493.279999999999</v>
      </c>
      <c r="AB62" s="77">
        <f t="shared" si="12"/>
        <v>82654.720000000001</v>
      </c>
      <c r="AC62" s="111">
        <v>129148</v>
      </c>
    </row>
    <row r="63" spans="1:30" x14ac:dyDescent="0.25">
      <c r="A63" s="130" t="s">
        <v>35</v>
      </c>
      <c r="B63" s="88">
        <v>7.8200000000000006E-2</v>
      </c>
      <c r="C63" s="89">
        <v>8015.7346000000007</v>
      </c>
      <c r="D63" s="89">
        <v>94487.265399999989</v>
      </c>
      <c r="E63" s="90">
        <v>102503</v>
      </c>
      <c r="F63" s="91">
        <v>0.09</v>
      </c>
      <c r="G63" s="89">
        <v>9002.6099999999988</v>
      </c>
      <c r="H63" s="89">
        <v>91026.389999999985</v>
      </c>
      <c r="I63" s="90">
        <v>100028.99999999999</v>
      </c>
      <c r="J63" s="97">
        <v>7.0000000000000007E-2</v>
      </c>
      <c r="K63" s="93">
        <v>7711.27</v>
      </c>
      <c r="L63" s="93">
        <v>102449.73</v>
      </c>
      <c r="M63" s="94">
        <v>110161</v>
      </c>
      <c r="N63" s="88">
        <v>3.4000000000000002E-2</v>
      </c>
      <c r="O63" s="89">
        <v>1386.1460000000002</v>
      </c>
      <c r="P63" s="89">
        <v>39382.853999999999</v>
      </c>
      <c r="Q63" s="90">
        <v>40769</v>
      </c>
      <c r="R63" s="91">
        <v>4.8000000000000001E-2</v>
      </c>
      <c r="S63" s="89">
        <v>1890.336</v>
      </c>
      <c r="T63" s="89">
        <v>37491.663999999997</v>
      </c>
      <c r="U63" s="90">
        <v>39382</v>
      </c>
      <c r="V63" s="91">
        <v>7.4999999999999997E-2</v>
      </c>
      <c r="W63" s="22">
        <v>6525.5249999999996</v>
      </c>
      <c r="X63" s="22">
        <v>80481.475000000006</v>
      </c>
      <c r="Y63" s="108">
        <v>87007</v>
      </c>
      <c r="Z63" s="178">
        <v>0.08</v>
      </c>
      <c r="AA63" s="180">
        <f t="shared" si="11"/>
        <v>8701.84</v>
      </c>
      <c r="AB63" s="180">
        <f t="shared" si="12"/>
        <v>100071.16</v>
      </c>
      <c r="AC63" s="111">
        <v>108773</v>
      </c>
      <c r="AD63" s="74" t="s">
        <v>367</v>
      </c>
    </row>
    <row r="64" spans="1:30" x14ac:dyDescent="0.25">
      <c r="A64" s="95" t="s">
        <v>37</v>
      </c>
      <c r="B64" s="88">
        <v>0.18</v>
      </c>
      <c r="C64" s="89">
        <v>13405.68</v>
      </c>
      <c r="D64" s="89">
        <v>61070.320000000007</v>
      </c>
      <c r="E64" s="90">
        <v>74476</v>
      </c>
      <c r="F64" s="91">
        <v>0.1748118571354732</v>
      </c>
      <c r="G64" s="89">
        <v>13528.34</v>
      </c>
      <c r="H64" s="89">
        <v>63859.66</v>
      </c>
      <c r="I64" s="90">
        <v>77388</v>
      </c>
      <c r="J64" s="92">
        <v>0.17</v>
      </c>
      <c r="K64" s="93">
        <v>13651.000000000002</v>
      </c>
      <c r="L64" s="93">
        <v>66649</v>
      </c>
      <c r="M64" s="94">
        <v>80300</v>
      </c>
      <c r="N64" s="91">
        <v>0.1</v>
      </c>
      <c r="O64" s="89">
        <v>3128.9</v>
      </c>
      <c r="P64" s="89">
        <v>28160.1</v>
      </c>
      <c r="Q64" s="90">
        <v>31289</v>
      </c>
      <c r="R64" s="91">
        <v>0.09</v>
      </c>
      <c r="S64" s="89">
        <v>4519.8899999999994</v>
      </c>
      <c r="T64" s="89">
        <v>45701.109999999993</v>
      </c>
      <c r="U64" s="90">
        <v>50220.999999999993</v>
      </c>
      <c r="V64" s="91">
        <v>0.16</v>
      </c>
      <c r="W64" s="22">
        <v>12351.84</v>
      </c>
      <c r="X64" s="22">
        <v>64847.16</v>
      </c>
      <c r="Y64" s="108">
        <v>77199</v>
      </c>
      <c r="Z64" s="110">
        <v>0.18</v>
      </c>
      <c r="AA64" s="77">
        <f t="shared" ref="AA64:AA65" si="13">Z64*AC64</f>
        <v>16112.519999999999</v>
      </c>
      <c r="AB64" s="77">
        <f t="shared" ref="AB64:AB65" si="14">AC64-AA64</f>
        <v>73401.48</v>
      </c>
      <c r="AC64" s="111">
        <v>89514</v>
      </c>
    </row>
    <row r="65" spans="1:30" x14ac:dyDescent="0.25">
      <c r="A65" s="95" t="s">
        <v>36</v>
      </c>
      <c r="B65" s="88">
        <v>0.1308</v>
      </c>
      <c r="C65" s="89">
        <v>15306.608399999999</v>
      </c>
      <c r="D65" s="89">
        <v>101716.3916</v>
      </c>
      <c r="E65" s="90">
        <v>117023</v>
      </c>
      <c r="F65" s="88">
        <v>0.15281053854436238</v>
      </c>
      <c r="G65" s="89">
        <v>16179.2742</v>
      </c>
      <c r="H65" s="89">
        <v>89698.7258</v>
      </c>
      <c r="I65" s="90">
        <v>105878</v>
      </c>
      <c r="J65" s="92">
        <v>0.18</v>
      </c>
      <c r="K65" s="93">
        <v>17051.939999999999</v>
      </c>
      <c r="L65" s="93">
        <v>77681.06</v>
      </c>
      <c r="M65" s="94">
        <v>94733</v>
      </c>
      <c r="N65" s="91">
        <v>0.09</v>
      </c>
      <c r="O65" s="89">
        <v>4025.8799999999997</v>
      </c>
      <c r="P65" s="89">
        <v>40706.120000000003</v>
      </c>
      <c r="Q65" s="90">
        <v>44732</v>
      </c>
      <c r="R65" s="91">
        <v>0.12</v>
      </c>
      <c r="S65" s="89">
        <v>5908.44</v>
      </c>
      <c r="T65" s="89">
        <v>43328.56</v>
      </c>
      <c r="U65" s="98">
        <v>49237</v>
      </c>
      <c r="V65" s="91">
        <v>0.13</v>
      </c>
      <c r="W65" s="22">
        <v>1469.65</v>
      </c>
      <c r="X65" s="22">
        <v>9835.35</v>
      </c>
      <c r="Y65" s="108">
        <v>11305</v>
      </c>
      <c r="Z65" s="110">
        <v>0.14000000000000001</v>
      </c>
      <c r="AA65" s="77">
        <f t="shared" si="13"/>
        <v>15313.62</v>
      </c>
      <c r="AB65" s="77">
        <f t="shared" si="14"/>
        <v>94069.38</v>
      </c>
      <c r="AC65" s="111">
        <v>109383</v>
      </c>
    </row>
    <row r="66" spans="1:30" x14ac:dyDescent="0.25">
      <c r="A66" s="79"/>
      <c r="B66" s="99">
        <v>0.53796217099626287</v>
      </c>
      <c r="C66" s="27">
        <v>19055867.092999998</v>
      </c>
      <c r="D66" s="27">
        <v>16366450.906999996</v>
      </c>
      <c r="E66" s="27">
        <v>35422318</v>
      </c>
      <c r="F66" s="99">
        <v>0.55045973433701223</v>
      </c>
      <c r="G66" s="27">
        <v>20963938.064199992</v>
      </c>
      <c r="H66" s="27">
        <v>17120478.935800001</v>
      </c>
      <c r="I66" s="27">
        <v>38084417</v>
      </c>
      <c r="J66" s="100">
        <v>0.54850928945213406</v>
      </c>
      <c r="K66" s="75">
        <v>20932915.789999995</v>
      </c>
      <c r="L66" s="75">
        <v>17230368.210000001</v>
      </c>
      <c r="M66" s="75">
        <v>38163284</v>
      </c>
      <c r="N66" s="99">
        <v>0.27943859555589601</v>
      </c>
      <c r="O66" s="27">
        <v>3239173.398</v>
      </c>
      <c r="P66" s="27">
        <v>8352544.602</v>
      </c>
      <c r="Q66" s="27">
        <v>11591718</v>
      </c>
      <c r="R66" s="99">
        <v>0.31037821465704357</v>
      </c>
      <c r="S66" s="27">
        <v>4501688.3800000008</v>
      </c>
      <c r="T66" s="27">
        <v>10002191.619999997</v>
      </c>
      <c r="U66" s="27">
        <v>14503880</v>
      </c>
      <c r="V66" s="99">
        <v>0.5054290429656515</v>
      </c>
      <c r="W66" s="27">
        <v>16990451.66</v>
      </c>
      <c r="X66" s="27">
        <v>16625447.340000004</v>
      </c>
      <c r="Y66" s="109">
        <v>33615899</v>
      </c>
      <c r="Z66" s="100">
        <f>AA66/AC66</f>
        <v>0.54607088083669697</v>
      </c>
      <c r="AA66" s="181">
        <f>SUM(AA38:AA65)</f>
        <v>20553802.155000012</v>
      </c>
      <c r="AB66" s="181">
        <f>SUM(AB38:AB65)</f>
        <v>17085637.844999999</v>
      </c>
      <c r="AC66" s="112">
        <f>AB66+AA66</f>
        <v>37639440.000000015</v>
      </c>
      <c r="AD66" s="74" t="s">
        <v>367</v>
      </c>
    </row>
  </sheetData>
  <mergeCells count="7">
    <mergeCell ref="N36:Q36"/>
    <mergeCell ref="R36:U36"/>
    <mergeCell ref="V36:Y36"/>
    <mergeCell ref="Z36:AC36"/>
    <mergeCell ref="B36:E36"/>
    <mergeCell ref="F36:I36"/>
    <mergeCell ref="J36:M36"/>
  </mergeCells>
  <pageMargins left="0.7" right="0.7" top="0.75" bottom="0.75" header="0.3" footer="0.3"/>
  <pageSetup paperSize="9"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pageSetUpPr fitToPage="1"/>
  </sheetPr>
  <dimension ref="A2:L32"/>
  <sheetViews>
    <sheetView topLeftCell="A4" zoomScaleNormal="100" workbookViewId="0"/>
  </sheetViews>
  <sheetFormatPr baseColWidth="10" defaultRowHeight="13.2" x14ac:dyDescent="0.25"/>
  <cols>
    <col min="8" max="8" width="12.109375" bestFit="1" customWidth="1"/>
    <col min="9" max="12" width="10.44140625" bestFit="1" customWidth="1"/>
  </cols>
  <sheetData>
    <row r="2" spans="8:12" x14ac:dyDescent="0.25">
      <c r="H2" s="113"/>
      <c r="I2" s="114"/>
      <c r="J2" s="114"/>
      <c r="K2" s="114"/>
      <c r="L2" s="114"/>
    </row>
    <row r="3" spans="8:12" x14ac:dyDescent="0.25">
      <c r="H3" s="115"/>
      <c r="I3" s="116"/>
      <c r="J3" s="116"/>
      <c r="K3" s="116"/>
      <c r="L3" s="116"/>
    </row>
    <row r="4" spans="8:12" x14ac:dyDescent="0.25">
      <c r="H4" s="115"/>
      <c r="I4" s="117"/>
      <c r="J4" s="116"/>
      <c r="K4" s="116"/>
      <c r="L4" s="116"/>
    </row>
    <row r="5" spans="8:12" x14ac:dyDescent="0.25">
      <c r="H5" s="113"/>
      <c r="I5" s="113"/>
      <c r="J5" s="113"/>
      <c r="K5" s="115"/>
      <c r="L5" s="113"/>
    </row>
    <row r="31" spans="1:1" x14ac:dyDescent="0.25">
      <c r="A31" s="14" t="s">
        <v>544</v>
      </c>
    </row>
    <row r="32" spans="1:1" x14ac:dyDescent="0.25">
      <c r="A32" s="14" t="s">
        <v>529</v>
      </c>
    </row>
  </sheetData>
  <pageMargins left="0.7" right="0.7" top="0.75" bottom="0.75" header="0.3" footer="0.3"/>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C813B-20A6-4023-8F47-C8B3DDF04748}">
  <sheetPr>
    <tabColor rgb="FF92D050"/>
  </sheetPr>
  <dimension ref="A1:G33"/>
  <sheetViews>
    <sheetView workbookViewId="0"/>
  </sheetViews>
  <sheetFormatPr baseColWidth="10" defaultRowHeight="13.2" x14ac:dyDescent="0.25"/>
  <cols>
    <col min="1" max="1" width="63.33203125" customWidth="1"/>
    <col min="5" max="5" width="19.21875" bestFit="1" customWidth="1"/>
  </cols>
  <sheetData>
    <row r="1" spans="1:6" x14ac:dyDescent="0.25">
      <c r="A1" s="269" t="s">
        <v>548</v>
      </c>
      <c r="B1" s="262"/>
      <c r="C1" s="7"/>
      <c r="D1" s="127"/>
      <c r="E1" s="113"/>
      <c r="F1" s="114"/>
    </row>
    <row r="3" spans="1:6" x14ac:dyDescent="0.25">
      <c r="A3" s="84" t="s">
        <v>14</v>
      </c>
      <c r="B3" s="263" t="s">
        <v>41</v>
      </c>
      <c r="C3" s="177" t="s">
        <v>40</v>
      </c>
      <c r="D3" s="265" t="s">
        <v>155</v>
      </c>
      <c r="E3" s="264" t="s">
        <v>547</v>
      </c>
    </row>
    <row r="4" spans="1:6" x14ac:dyDescent="0.25">
      <c r="A4" s="83" t="s">
        <v>79</v>
      </c>
      <c r="B4" s="78">
        <v>1420872.58</v>
      </c>
      <c r="C4" s="111">
        <v>6937201.4199999999</v>
      </c>
      <c r="D4" s="108">
        <v>8358074</v>
      </c>
      <c r="E4" s="270">
        <v>0.83</v>
      </c>
    </row>
    <row r="5" spans="1:6" x14ac:dyDescent="0.25">
      <c r="A5" s="83" t="s">
        <v>533</v>
      </c>
      <c r="B5" s="78">
        <v>2009828.3200000003</v>
      </c>
      <c r="C5" s="111">
        <v>6728555.6799999997</v>
      </c>
      <c r="D5" s="108">
        <v>8738384</v>
      </c>
      <c r="E5" s="270">
        <v>0.77</v>
      </c>
    </row>
    <row r="6" spans="1:6" x14ac:dyDescent="0.25">
      <c r="A6" s="83" t="s">
        <v>18</v>
      </c>
      <c r="B6" s="78">
        <v>1538190.44</v>
      </c>
      <c r="C6" s="111">
        <v>2213493.56</v>
      </c>
      <c r="D6" s="108">
        <v>3751684</v>
      </c>
      <c r="E6" s="270">
        <v>0.59</v>
      </c>
    </row>
    <row r="7" spans="1:6" x14ac:dyDescent="0.25">
      <c r="A7" s="83" t="s">
        <v>534</v>
      </c>
      <c r="B7" s="78">
        <v>1441966.0499999998</v>
      </c>
      <c r="C7" s="111">
        <v>1762402.9500000002</v>
      </c>
      <c r="D7" s="108">
        <v>3204369</v>
      </c>
      <c r="E7" s="270">
        <v>0.55000000000000004</v>
      </c>
    </row>
    <row r="8" spans="1:6" x14ac:dyDescent="0.25">
      <c r="A8" s="83" t="s">
        <v>20</v>
      </c>
      <c r="B8" s="78">
        <v>431165.78999999992</v>
      </c>
      <c r="C8" s="111">
        <v>875397.21000000008</v>
      </c>
      <c r="D8" s="108">
        <v>1306563</v>
      </c>
      <c r="E8" s="270">
        <v>0.67</v>
      </c>
    </row>
    <row r="9" spans="1:6" x14ac:dyDescent="0.25">
      <c r="A9" s="83" t="s">
        <v>22</v>
      </c>
      <c r="B9" s="78">
        <v>407555.95999999996</v>
      </c>
      <c r="C9" s="111">
        <v>791138.04</v>
      </c>
      <c r="D9" s="108">
        <v>1198694</v>
      </c>
      <c r="E9" s="270">
        <v>0.66</v>
      </c>
    </row>
    <row r="10" spans="1:6" x14ac:dyDescent="0.25">
      <c r="A10" s="83" t="s">
        <v>11</v>
      </c>
      <c r="B10" s="78">
        <v>830795.7</v>
      </c>
      <c r="C10" s="111">
        <v>356055.3</v>
      </c>
      <c r="D10" s="108">
        <v>1186851</v>
      </c>
      <c r="E10" s="270">
        <v>0.3</v>
      </c>
      <c r="F10" s="74"/>
    </row>
    <row r="11" spans="1:6" x14ac:dyDescent="0.25">
      <c r="A11" s="95" t="s">
        <v>24</v>
      </c>
      <c r="B11" s="78">
        <v>201274.32</v>
      </c>
      <c r="C11" s="111">
        <v>314813.68</v>
      </c>
      <c r="D11" s="271">
        <v>516088</v>
      </c>
      <c r="E11" s="270">
        <v>0.61</v>
      </c>
    </row>
    <row r="12" spans="1:6" x14ac:dyDescent="0.25">
      <c r="A12" s="83" t="s">
        <v>25</v>
      </c>
      <c r="B12" s="78">
        <v>543343.67999999993</v>
      </c>
      <c r="C12" s="111">
        <v>211300.32</v>
      </c>
      <c r="D12" s="271">
        <v>754644</v>
      </c>
      <c r="E12" s="270">
        <v>0.28000000000000003</v>
      </c>
    </row>
    <row r="13" spans="1:6" x14ac:dyDescent="0.25">
      <c r="A13" s="83" t="s">
        <v>21</v>
      </c>
      <c r="B13" s="78">
        <v>1093189.8599999999</v>
      </c>
      <c r="C13" s="111">
        <v>177961.14</v>
      </c>
      <c r="D13" s="108">
        <v>1271151</v>
      </c>
      <c r="E13" s="270">
        <v>0.14000000000000001</v>
      </c>
    </row>
    <row r="14" spans="1:6" x14ac:dyDescent="0.25">
      <c r="A14" s="95" t="s">
        <v>19</v>
      </c>
      <c r="B14" s="78">
        <v>1718565.03</v>
      </c>
      <c r="C14" s="111">
        <v>169967.97</v>
      </c>
      <c r="D14" s="108">
        <v>1888533</v>
      </c>
      <c r="E14" s="270">
        <v>0.09</v>
      </c>
    </row>
    <row r="15" spans="1:6" x14ac:dyDescent="0.25">
      <c r="A15" s="83" t="s">
        <v>27</v>
      </c>
      <c r="B15" s="78">
        <v>328440</v>
      </c>
      <c r="C15" s="111">
        <v>147560</v>
      </c>
      <c r="D15" s="271">
        <v>476000</v>
      </c>
      <c r="E15" s="270">
        <v>0.31</v>
      </c>
      <c r="F15" s="74"/>
    </row>
    <row r="16" spans="1:6" x14ac:dyDescent="0.25">
      <c r="A16" s="95" t="s">
        <v>23</v>
      </c>
      <c r="B16" s="78">
        <v>600070.25</v>
      </c>
      <c r="C16" s="111">
        <v>105894.75</v>
      </c>
      <c r="D16" s="271">
        <v>705965</v>
      </c>
      <c r="E16" s="270">
        <v>0.15</v>
      </c>
      <c r="F16" s="74"/>
    </row>
    <row r="17" spans="1:7" x14ac:dyDescent="0.25">
      <c r="A17" s="261" t="s">
        <v>156</v>
      </c>
      <c r="B17" s="78">
        <v>291310.62</v>
      </c>
      <c r="C17" s="111">
        <v>102352.38</v>
      </c>
      <c r="D17" s="271">
        <v>393663</v>
      </c>
      <c r="E17" s="270">
        <v>0.26</v>
      </c>
      <c r="F17" s="74"/>
    </row>
    <row r="18" spans="1:7" x14ac:dyDescent="0.25">
      <c r="A18" s="83" t="s">
        <v>32</v>
      </c>
      <c r="B18" s="78">
        <v>271710.67</v>
      </c>
      <c r="C18" s="111">
        <v>81160.33</v>
      </c>
      <c r="D18" s="271">
        <v>352871</v>
      </c>
      <c r="E18" s="270">
        <v>0.23</v>
      </c>
    </row>
    <row r="19" spans="1:7" x14ac:dyDescent="0.25">
      <c r="A19" s="83" t="s">
        <v>30</v>
      </c>
      <c r="B19" s="78">
        <v>243586.4</v>
      </c>
      <c r="C19" s="111">
        <v>60896.600000000006</v>
      </c>
      <c r="D19" s="271">
        <v>304483</v>
      </c>
      <c r="E19" s="270">
        <v>0.2</v>
      </c>
    </row>
    <row r="20" spans="1:7" x14ac:dyDescent="0.25">
      <c r="A20" s="83" t="s">
        <v>532</v>
      </c>
      <c r="B20" s="78">
        <v>287883.96000000002</v>
      </c>
      <c r="C20" s="111">
        <v>54835.040000000001</v>
      </c>
      <c r="D20" s="271">
        <v>342719</v>
      </c>
      <c r="E20" s="270">
        <v>0.16</v>
      </c>
    </row>
    <row r="21" spans="1:7" x14ac:dyDescent="0.25">
      <c r="A21" s="95" t="s">
        <v>346</v>
      </c>
      <c r="B21" s="78">
        <v>319220</v>
      </c>
      <c r="C21" s="111">
        <v>43530</v>
      </c>
      <c r="D21" s="271">
        <v>362750</v>
      </c>
      <c r="E21" s="270">
        <v>0.12</v>
      </c>
    </row>
    <row r="22" spans="1:7" x14ac:dyDescent="0.25">
      <c r="A22" s="95" t="s">
        <v>34</v>
      </c>
      <c r="B22" s="78">
        <v>95350.32</v>
      </c>
      <c r="C22" s="111">
        <v>37080.68</v>
      </c>
      <c r="D22" s="271">
        <v>132431</v>
      </c>
      <c r="E22" s="270">
        <v>0.28000000000000003</v>
      </c>
    </row>
    <row r="23" spans="1:7" x14ac:dyDescent="0.25">
      <c r="A23" s="83" t="s">
        <v>26</v>
      </c>
      <c r="B23" s="78">
        <v>368468.28</v>
      </c>
      <c r="C23" s="111">
        <v>32040.720000000001</v>
      </c>
      <c r="D23" s="271">
        <v>400509</v>
      </c>
      <c r="E23" s="270">
        <v>0.08</v>
      </c>
    </row>
    <row r="24" spans="1:7" x14ac:dyDescent="0.25">
      <c r="A24" s="261" t="s">
        <v>35</v>
      </c>
      <c r="B24" s="78">
        <v>66067.56</v>
      </c>
      <c r="C24" s="111">
        <v>20863.439999999999</v>
      </c>
      <c r="D24" s="271">
        <v>86931</v>
      </c>
      <c r="E24" s="270">
        <v>0.24</v>
      </c>
    </row>
    <row r="25" spans="1:7" x14ac:dyDescent="0.25">
      <c r="A25" s="83" t="s">
        <v>347</v>
      </c>
      <c r="B25" s="78">
        <v>205011.17</v>
      </c>
      <c r="C25" s="111">
        <v>20275.829999999998</v>
      </c>
      <c r="D25" s="271">
        <v>225287</v>
      </c>
      <c r="E25" s="270">
        <v>0.09</v>
      </c>
    </row>
    <row r="26" spans="1:7" x14ac:dyDescent="0.25">
      <c r="A26" s="83" t="s">
        <v>531</v>
      </c>
      <c r="B26" s="78">
        <v>615897.62</v>
      </c>
      <c r="C26" s="111">
        <v>19048.38</v>
      </c>
      <c r="D26" s="271">
        <v>634946</v>
      </c>
      <c r="E26" s="270">
        <v>3.0000000000000002E-2</v>
      </c>
    </row>
    <row r="27" spans="1:7" x14ac:dyDescent="0.25">
      <c r="A27" s="95" t="s">
        <v>36</v>
      </c>
      <c r="B27" s="78">
        <v>95914.08</v>
      </c>
      <c r="C27" s="111">
        <v>15613.920000000002</v>
      </c>
      <c r="D27" s="271">
        <v>111528</v>
      </c>
      <c r="E27" s="270">
        <v>0.14000000000000001</v>
      </c>
    </row>
    <row r="28" spans="1:7" x14ac:dyDescent="0.25">
      <c r="A28" s="95" t="s">
        <v>37</v>
      </c>
      <c r="B28" s="78">
        <v>67354.8</v>
      </c>
      <c r="C28" s="111">
        <v>14785.199999999999</v>
      </c>
      <c r="D28" s="271">
        <v>82140</v>
      </c>
      <c r="E28" s="270">
        <v>0.18</v>
      </c>
    </row>
    <row r="29" spans="1:7" x14ac:dyDescent="0.25">
      <c r="A29" s="95" t="s">
        <v>28</v>
      </c>
      <c r="B29" s="78">
        <v>116224.2</v>
      </c>
      <c r="C29" s="111">
        <v>12913.800000000001</v>
      </c>
      <c r="D29" s="271">
        <v>129138</v>
      </c>
      <c r="E29" s="270">
        <v>0.1</v>
      </c>
    </row>
    <row r="30" spans="1:7" x14ac:dyDescent="0.25">
      <c r="A30" s="266" t="s">
        <v>159</v>
      </c>
      <c r="B30" s="268">
        <v>155496</v>
      </c>
      <c r="C30" s="267">
        <v>11704.000000000002</v>
      </c>
      <c r="D30" s="273">
        <v>167200</v>
      </c>
      <c r="E30" s="272">
        <v>7.0000000000000007E-2</v>
      </c>
    </row>
    <row r="32" spans="1:7" x14ac:dyDescent="0.25">
      <c r="G32" s="14" t="s">
        <v>544</v>
      </c>
    </row>
    <row r="33" spans="7:7" x14ac:dyDescent="0.25">
      <c r="G33" s="14" t="s">
        <v>529</v>
      </c>
    </row>
  </sheetData>
  <sortState xmlns:xlrd2="http://schemas.microsoft.com/office/spreadsheetml/2017/richdata2" ref="A4:F31">
    <sortCondition descending="1" ref="B4:B31"/>
  </sortState>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pageSetUpPr fitToPage="1"/>
  </sheetPr>
  <dimension ref="A1:V68"/>
  <sheetViews>
    <sheetView zoomScale="90" zoomScaleNormal="90" workbookViewId="0">
      <selection sqref="A1:H1"/>
    </sheetView>
  </sheetViews>
  <sheetFormatPr baseColWidth="10" defaultRowHeight="13.2" x14ac:dyDescent="0.25"/>
  <cols>
    <col min="1" max="1" width="38.44140625" customWidth="1"/>
    <col min="6" max="6" width="12.44140625" customWidth="1"/>
    <col min="9" max="9" width="22.5546875" customWidth="1"/>
    <col min="10" max="10" width="29.21875" customWidth="1"/>
    <col min="15" max="15" width="13.77734375" customWidth="1"/>
    <col min="16" max="16" width="14.5546875" customWidth="1"/>
    <col min="17" max="17" width="37.77734375" bestFit="1" customWidth="1"/>
  </cols>
  <sheetData>
    <row r="1" spans="1:11" ht="28.8" customHeight="1" x14ac:dyDescent="0.25">
      <c r="A1" s="326" t="s">
        <v>557</v>
      </c>
      <c r="B1" s="326"/>
      <c r="C1" s="326"/>
      <c r="D1" s="326"/>
      <c r="E1" s="326"/>
      <c r="F1" s="326"/>
      <c r="G1" s="326"/>
      <c r="H1" s="326"/>
      <c r="J1" s="314" t="s">
        <v>558</v>
      </c>
      <c r="K1" s="6"/>
    </row>
    <row r="2" spans="1:11" x14ac:dyDescent="0.25">
      <c r="A2" s="73"/>
      <c r="B2" s="1"/>
      <c r="C2" s="1"/>
      <c r="D2" s="1"/>
      <c r="E2" s="1"/>
      <c r="F2" s="1"/>
      <c r="G2" s="1"/>
      <c r="H2" s="1"/>
    </row>
    <row r="3" spans="1:11" x14ac:dyDescent="0.25">
      <c r="A3" s="73"/>
      <c r="B3" s="1"/>
      <c r="C3" s="1"/>
      <c r="D3" s="1"/>
      <c r="E3" s="1"/>
      <c r="F3" s="1"/>
      <c r="G3" s="1"/>
      <c r="H3" s="1"/>
    </row>
    <row r="4" spans="1:11" x14ac:dyDescent="0.25">
      <c r="A4" s="73"/>
      <c r="B4" s="1"/>
      <c r="C4" s="1"/>
      <c r="D4" s="1"/>
      <c r="E4" s="1"/>
      <c r="F4" s="1"/>
      <c r="G4" s="1"/>
      <c r="H4" s="1"/>
    </row>
    <row r="5" spans="1:11" x14ac:dyDescent="0.25">
      <c r="A5" s="73"/>
      <c r="B5" s="1"/>
      <c r="C5" s="1"/>
      <c r="D5" s="1"/>
      <c r="E5" s="1"/>
      <c r="F5" s="1"/>
      <c r="G5" s="1"/>
      <c r="H5" s="1"/>
    </row>
    <row r="6" spans="1:11" x14ac:dyDescent="0.25">
      <c r="A6" s="73"/>
      <c r="B6" s="1"/>
      <c r="C6" s="1"/>
      <c r="D6" s="1"/>
      <c r="E6" s="1"/>
      <c r="F6" s="1"/>
      <c r="G6" s="1"/>
      <c r="H6" s="1"/>
    </row>
    <row r="7" spans="1:11" x14ac:dyDescent="0.25">
      <c r="A7" s="73"/>
      <c r="B7" s="1"/>
      <c r="C7" s="1"/>
      <c r="D7" s="1"/>
      <c r="E7" s="1"/>
      <c r="F7" s="1"/>
      <c r="G7" s="1"/>
      <c r="H7" s="1"/>
    </row>
    <row r="8" spans="1:11" x14ac:dyDescent="0.25">
      <c r="A8" s="73"/>
      <c r="B8" s="1"/>
      <c r="C8" s="1"/>
      <c r="D8" s="1"/>
      <c r="E8" s="1"/>
      <c r="F8" s="1"/>
      <c r="G8" s="1"/>
      <c r="H8" s="1"/>
    </row>
    <row r="9" spans="1:11" x14ac:dyDescent="0.25">
      <c r="A9" s="73"/>
      <c r="B9" s="1"/>
      <c r="C9" s="1"/>
      <c r="D9" s="1"/>
      <c r="E9" s="1"/>
      <c r="F9" s="1"/>
      <c r="G9" s="1"/>
      <c r="H9" s="1"/>
    </row>
    <row r="10" spans="1:11" x14ac:dyDescent="0.25">
      <c r="A10" s="73"/>
      <c r="B10" s="1"/>
      <c r="C10" s="1"/>
      <c r="D10" s="1"/>
      <c r="E10" s="1"/>
      <c r="F10" s="1"/>
      <c r="G10" s="1"/>
      <c r="H10" s="1"/>
    </row>
    <row r="11" spans="1:11" x14ac:dyDescent="0.25">
      <c r="A11" s="73"/>
      <c r="B11" s="1"/>
      <c r="C11" s="1"/>
      <c r="D11" s="1"/>
      <c r="E11" s="1"/>
      <c r="F11" s="1"/>
      <c r="G11" s="1"/>
      <c r="H11" s="1"/>
    </row>
    <row r="12" spans="1:11" x14ac:dyDescent="0.25">
      <c r="A12" s="73"/>
      <c r="B12" s="1"/>
      <c r="C12" s="1"/>
      <c r="D12" s="1"/>
      <c r="E12" s="1"/>
      <c r="F12" s="1"/>
      <c r="G12" s="1"/>
      <c r="H12" s="1"/>
    </row>
    <row r="13" spans="1:11" x14ac:dyDescent="0.25">
      <c r="A13" s="73"/>
      <c r="B13" s="1"/>
      <c r="C13" s="1"/>
      <c r="D13" s="1"/>
      <c r="E13" s="1"/>
      <c r="F13" s="1"/>
      <c r="G13" s="1"/>
      <c r="H13" s="1"/>
    </row>
    <row r="14" spans="1:11" x14ac:dyDescent="0.25">
      <c r="A14" s="73"/>
      <c r="B14" s="1"/>
      <c r="C14" s="1"/>
      <c r="D14" s="1"/>
      <c r="E14" s="1"/>
      <c r="F14" s="1"/>
      <c r="G14" s="1"/>
      <c r="H14" s="1"/>
    </row>
    <row r="15" spans="1:11" x14ac:dyDescent="0.25">
      <c r="A15" s="73"/>
      <c r="B15" s="1"/>
      <c r="C15" s="1"/>
      <c r="D15" s="1"/>
      <c r="E15" s="1"/>
      <c r="F15" s="1"/>
      <c r="G15" s="1"/>
      <c r="H15" s="1"/>
    </row>
    <row r="16" spans="1:11" x14ac:dyDescent="0.25">
      <c r="A16" s="73"/>
      <c r="B16" s="1"/>
      <c r="C16" s="1"/>
      <c r="D16" s="1"/>
      <c r="E16" s="1"/>
      <c r="F16" s="1"/>
      <c r="G16" s="1"/>
      <c r="H16" s="1"/>
    </row>
    <row r="17" spans="1:22" x14ac:dyDescent="0.25">
      <c r="A17" s="73"/>
      <c r="B17" s="1"/>
      <c r="C17" s="1"/>
      <c r="D17" s="1"/>
      <c r="E17" s="1"/>
      <c r="F17" s="1"/>
      <c r="G17" s="1"/>
      <c r="H17" s="1"/>
    </row>
    <row r="18" spans="1:22" x14ac:dyDescent="0.25">
      <c r="A18" s="73"/>
      <c r="B18" s="1"/>
      <c r="C18" s="1"/>
      <c r="D18" s="1"/>
      <c r="E18" s="1"/>
      <c r="F18" s="1"/>
      <c r="G18" s="1"/>
      <c r="H18" s="1"/>
    </row>
    <row r="19" spans="1:22" x14ac:dyDescent="0.25">
      <c r="A19" s="73"/>
      <c r="B19" s="1"/>
      <c r="C19" s="1"/>
      <c r="D19" s="1"/>
      <c r="E19" s="1"/>
      <c r="F19" s="1"/>
      <c r="G19" s="1"/>
      <c r="H19" s="1"/>
    </row>
    <row r="20" spans="1:22" x14ac:dyDescent="0.25">
      <c r="A20" s="73"/>
      <c r="B20" s="1"/>
      <c r="C20" s="1"/>
      <c r="D20" s="1"/>
      <c r="E20" s="1"/>
      <c r="F20" s="1"/>
      <c r="G20" s="1"/>
      <c r="H20" s="1"/>
    </row>
    <row r="21" spans="1:22" x14ac:dyDescent="0.25">
      <c r="A21" s="73"/>
      <c r="B21" s="1"/>
      <c r="C21" s="1"/>
      <c r="D21" s="1"/>
      <c r="E21" s="1"/>
      <c r="F21" s="1"/>
      <c r="G21" s="1"/>
      <c r="H21" s="1"/>
    </row>
    <row r="22" spans="1:22" x14ac:dyDescent="0.25">
      <c r="A22" s="73"/>
      <c r="B22" s="1"/>
      <c r="C22" s="1"/>
      <c r="D22" s="1"/>
      <c r="E22" s="1"/>
      <c r="F22" s="1"/>
      <c r="G22" s="1"/>
      <c r="H22" s="1"/>
    </row>
    <row r="23" spans="1:22" x14ac:dyDescent="0.25">
      <c r="A23" s="73"/>
      <c r="B23" s="1"/>
      <c r="C23" s="1"/>
      <c r="D23" s="1"/>
      <c r="E23" s="1"/>
      <c r="F23" s="1"/>
      <c r="G23" s="1"/>
      <c r="H23" s="1"/>
    </row>
    <row r="24" spans="1:22" x14ac:dyDescent="0.25">
      <c r="A24" s="73"/>
      <c r="B24" s="1"/>
      <c r="C24" s="1"/>
      <c r="D24" s="1"/>
      <c r="E24" s="1"/>
      <c r="F24" s="1"/>
      <c r="G24" s="1"/>
      <c r="H24" s="1"/>
    </row>
    <row r="25" spans="1:22" x14ac:dyDescent="0.25">
      <c r="B25" s="1"/>
      <c r="C25" s="1"/>
      <c r="D25" s="1"/>
      <c r="E25" s="1"/>
      <c r="F25" s="1"/>
      <c r="G25" s="1"/>
      <c r="H25" s="1"/>
    </row>
    <row r="26" spans="1:22" x14ac:dyDescent="0.25">
      <c r="A26" s="1"/>
      <c r="B26" s="4"/>
      <c r="C26" s="4"/>
      <c r="D26" s="4"/>
      <c r="E26" s="4"/>
      <c r="F26" s="120"/>
      <c r="G26" s="120" t="s">
        <v>151</v>
      </c>
    </row>
    <row r="27" spans="1:22" ht="31.2" x14ac:dyDescent="0.25">
      <c r="A27" s="2"/>
      <c r="B27" s="15" t="s">
        <v>9</v>
      </c>
      <c r="C27" s="15" t="s">
        <v>10</v>
      </c>
      <c r="D27" s="15" t="s">
        <v>12</v>
      </c>
      <c r="E27" s="15" t="s">
        <v>163</v>
      </c>
      <c r="F27" s="15" t="s">
        <v>349</v>
      </c>
      <c r="G27" s="15" t="s">
        <v>536</v>
      </c>
      <c r="H27" s="121"/>
      <c r="I27" s="121"/>
      <c r="J27" s="113"/>
      <c r="K27" s="121" t="s">
        <v>350</v>
      </c>
      <c r="L27" s="121" t="s">
        <v>351</v>
      </c>
      <c r="M27" s="121" t="s">
        <v>352</v>
      </c>
      <c r="N27" s="121" t="s">
        <v>353</v>
      </c>
      <c r="O27" s="121" t="s">
        <v>551</v>
      </c>
      <c r="P27" s="121"/>
      <c r="R27" s="121" t="s">
        <v>192</v>
      </c>
      <c r="S27" s="121" t="s">
        <v>354</v>
      </c>
      <c r="T27" s="121" t="s">
        <v>193</v>
      </c>
      <c r="U27" s="121" t="s">
        <v>355</v>
      </c>
      <c r="V27" s="121" t="s">
        <v>535</v>
      </c>
    </row>
    <row r="28" spans="1:22" x14ac:dyDescent="0.25">
      <c r="A28" s="17" t="s">
        <v>5</v>
      </c>
      <c r="B28" s="16">
        <v>9594840</v>
      </c>
      <c r="C28" s="16">
        <v>2697585</v>
      </c>
      <c r="D28" s="16">
        <v>2825040</v>
      </c>
      <c r="E28" s="16">
        <v>7725965</v>
      </c>
      <c r="F28" s="16">
        <v>8807670</v>
      </c>
      <c r="G28" s="278">
        <v>8738384</v>
      </c>
      <c r="H28" s="28"/>
      <c r="J28" s="119" t="s">
        <v>5</v>
      </c>
      <c r="K28" s="277">
        <v>-6897255</v>
      </c>
      <c r="L28" s="127">
        <v>-6769800</v>
      </c>
      <c r="M28" s="127">
        <v>-1868875</v>
      </c>
      <c r="N28" s="127">
        <v>-787170</v>
      </c>
      <c r="O28" s="127">
        <f>G28-B28</f>
        <v>-856456</v>
      </c>
      <c r="P28" s="127"/>
      <c r="Q28" s="126" t="s">
        <v>161</v>
      </c>
      <c r="R28" s="33">
        <v>-0.8112283504287876</v>
      </c>
      <c r="S28" s="32">
        <v>-0.73842903985202624</v>
      </c>
      <c r="T28" s="32">
        <v>-0.15811893952132727</v>
      </c>
      <c r="U28" s="183">
        <f>F36/B36-1</f>
        <v>-2.0808811165293761E-3</v>
      </c>
      <c r="V28" s="283">
        <f>G36/B36-1</f>
        <v>-0.13494479009024163</v>
      </c>
    </row>
    <row r="29" spans="1:22" x14ac:dyDescent="0.25">
      <c r="A29" s="18" t="s">
        <v>8</v>
      </c>
      <c r="B29" s="16">
        <v>8177700</v>
      </c>
      <c r="C29" s="16">
        <v>2029210</v>
      </c>
      <c r="D29" s="16">
        <v>2531540</v>
      </c>
      <c r="E29" s="16">
        <v>6903610</v>
      </c>
      <c r="F29" s="16">
        <v>8352135</v>
      </c>
      <c r="G29" s="278">
        <v>8358074</v>
      </c>
      <c r="H29" s="28"/>
      <c r="J29" s="123" t="s">
        <v>8</v>
      </c>
      <c r="K29" s="277">
        <v>-6148490</v>
      </c>
      <c r="L29" s="127">
        <v>-5646160</v>
      </c>
      <c r="M29" s="127">
        <v>-1274090</v>
      </c>
      <c r="N29" s="128">
        <v>174435</v>
      </c>
      <c r="O29" s="128">
        <f t="shared" ref="O29:O32" si="0">G29-B29</f>
        <v>180374</v>
      </c>
      <c r="P29" s="128"/>
      <c r="Q29" s="119" t="s">
        <v>3</v>
      </c>
      <c r="R29" s="33">
        <v>-0.77556132728111271</v>
      </c>
      <c r="S29" s="32">
        <v>-0.63089545355244314</v>
      </c>
      <c r="T29" s="32">
        <v>-1.5928344296914809E-2</v>
      </c>
      <c r="U29" s="282">
        <v>0.20352452848508396</v>
      </c>
      <c r="V29" s="129">
        <f>G42/B42-1</f>
        <v>0.16386532999975723</v>
      </c>
    </row>
    <row r="30" spans="1:22" x14ac:dyDescent="0.25">
      <c r="A30" s="19" t="s">
        <v>160</v>
      </c>
      <c r="B30" s="16">
        <v>3651615</v>
      </c>
      <c r="C30" s="16">
        <v>938360</v>
      </c>
      <c r="D30" s="16">
        <v>1044365</v>
      </c>
      <c r="E30" s="16">
        <v>3273710</v>
      </c>
      <c r="F30" s="16">
        <v>3871500</v>
      </c>
      <c r="G30" s="278">
        <v>3751684</v>
      </c>
      <c r="H30" s="28"/>
      <c r="J30" s="124" t="s">
        <v>160</v>
      </c>
      <c r="K30" s="277">
        <v>-2713255</v>
      </c>
      <c r="L30" s="127">
        <v>-2607250</v>
      </c>
      <c r="M30" s="127">
        <v>-377905</v>
      </c>
      <c r="N30" s="128">
        <v>219885</v>
      </c>
      <c r="O30" s="128">
        <f t="shared" si="0"/>
        <v>100069</v>
      </c>
      <c r="P30" s="128"/>
      <c r="Q30" s="119" t="s">
        <v>4</v>
      </c>
      <c r="R30" s="33">
        <v>-0.76205633802816908</v>
      </c>
      <c r="S30" s="32">
        <v>-0.35117370892018784</v>
      </c>
      <c r="T30" s="129">
        <v>0.31316901408450715</v>
      </c>
      <c r="U30" s="184">
        <f>F41/B41-1</f>
        <v>0.40845070422535201</v>
      </c>
      <c r="V30" s="129">
        <f>G41/B41-1</f>
        <v>0.12676056338028174</v>
      </c>
    </row>
    <row r="31" spans="1:22" x14ac:dyDescent="0.25">
      <c r="A31" s="20" t="s">
        <v>2</v>
      </c>
      <c r="B31" s="16">
        <v>3272790</v>
      </c>
      <c r="C31" s="16">
        <v>912800</v>
      </c>
      <c r="D31" s="16">
        <v>1501030</v>
      </c>
      <c r="E31" s="16">
        <v>3009510</v>
      </c>
      <c r="F31" s="16">
        <v>2621700</v>
      </c>
      <c r="G31" s="278">
        <v>3204369</v>
      </c>
      <c r="H31" s="28"/>
      <c r="J31" s="125" t="s">
        <v>2</v>
      </c>
      <c r="K31" s="277">
        <v>-2359990</v>
      </c>
      <c r="L31" s="127">
        <v>-1771760</v>
      </c>
      <c r="M31" s="127">
        <v>-263280</v>
      </c>
      <c r="N31" s="127">
        <v>-651090</v>
      </c>
      <c r="O31" s="127">
        <f t="shared" si="0"/>
        <v>-68421</v>
      </c>
      <c r="P31" s="127"/>
      <c r="Q31" s="123" t="s">
        <v>8</v>
      </c>
      <c r="R31" s="33">
        <v>-0.75186054758672971</v>
      </c>
      <c r="S31" s="32">
        <v>-0.69043374053829321</v>
      </c>
      <c r="T31" s="32">
        <v>-0.1558005307115693</v>
      </c>
      <c r="U31" s="129">
        <v>2.1330569720092507E-2</v>
      </c>
      <c r="V31" s="129">
        <f>G29/B29-1</f>
        <v>2.205681304034135E-2</v>
      </c>
    </row>
    <row r="32" spans="1:22" x14ac:dyDescent="0.25">
      <c r="A32" s="17" t="s">
        <v>19</v>
      </c>
      <c r="B32" s="16">
        <v>2920555</v>
      </c>
      <c r="C32" s="16">
        <v>793010</v>
      </c>
      <c r="D32" s="16">
        <v>1035290</v>
      </c>
      <c r="E32" s="16">
        <v>2100250</v>
      </c>
      <c r="F32" s="16">
        <v>2455665</v>
      </c>
      <c r="G32" s="279">
        <v>1888533</v>
      </c>
      <c r="H32" s="7"/>
      <c r="J32" s="119" t="s">
        <v>19</v>
      </c>
      <c r="K32" s="277">
        <v>-2127545</v>
      </c>
      <c r="L32" s="127">
        <v>-1885265</v>
      </c>
      <c r="M32" s="127">
        <v>-820305</v>
      </c>
      <c r="N32" s="127">
        <v>-464890</v>
      </c>
      <c r="O32" s="276">
        <f t="shared" si="0"/>
        <v>-1032022</v>
      </c>
      <c r="P32" s="127"/>
      <c r="Q32" s="119" t="s">
        <v>129</v>
      </c>
      <c r="R32" s="33">
        <v>-0.74933319856925462</v>
      </c>
      <c r="S32" s="32">
        <v>-0.58675156803620654</v>
      </c>
      <c r="T32" s="129">
        <v>5.9273733919557037E-2</v>
      </c>
      <c r="U32" s="282">
        <v>0.1788656233680912</v>
      </c>
      <c r="V32" s="129">
        <f t="shared" ref="V32" si="1">G44/B44-1</f>
        <v>3.591574999017344E-2</v>
      </c>
    </row>
    <row r="33" spans="1:22" x14ac:dyDescent="0.25">
      <c r="A33" s="20" t="s">
        <v>549</v>
      </c>
      <c r="B33" s="16">
        <v>2400270</v>
      </c>
      <c r="C33" s="16">
        <v>879200</v>
      </c>
      <c r="D33" s="16">
        <v>1224000</v>
      </c>
      <c r="E33" s="16">
        <v>1763921</v>
      </c>
      <c r="F33" s="16">
        <v>2179273</v>
      </c>
      <c r="G33" s="280">
        <f>2202426+172015</f>
        <v>2374441</v>
      </c>
      <c r="H33" s="76"/>
      <c r="I33" s="28"/>
      <c r="J33" s="119" t="s">
        <v>6</v>
      </c>
      <c r="K33" s="277">
        <v>-1741470</v>
      </c>
      <c r="L33" s="127">
        <v>-1401503</v>
      </c>
      <c r="M33" s="127">
        <v>-392654</v>
      </c>
      <c r="N33" s="127">
        <f>F34-B34</f>
        <v>-51584</v>
      </c>
      <c r="O33" s="276">
        <f>G34-B34</f>
        <v>-610498</v>
      </c>
      <c r="P33" s="127"/>
      <c r="Q33" s="124" t="s">
        <v>160</v>
      </c>
      <c r="R33" s="33">
        <v>-0.74302876946227903</v>
      </c>
      <c r="S33" s="32">
        <v>-0.71399914832204381</v>
      </c>
      <c r="T33" s="32">
        <v>-0.10348982573464072</v>
      </c>
      <c r="U33" s="129">
        <v>6.0215822314236389E-2</v>
      </c>
      <c r="V33" s="129">
        <f>G30/B30-1</f>
        <v>2.7404039034783167E-2</v>
      </c>
    </row>
    <row r="34" spans="1:22" x14ac:dyDescent="0.25">
      <c r="A34" s="17" t="s">
        <v>6</v>
      </c>
      <c r="B34" s="16">
        <v>2385300</v>
      </c>
      <c r="C34" s="16">
        <v>643830</v>
      </c>
      <c r="D34" s="16">
        <v>983797</v>
      </c>
      <c r="E34" s="16">
        <v>1992646</v>
      </c>
      <c r="F34" s="16">
        <v>2333716</v>
      </c>
      <c r="G34" s="280">
        <v>1774802</v>
      </c>
      <c r="H34" s="76"/>
      <c r="I34" s="23"/>
      <c r="J34" s="125" t="s">
        <v>152</v>
      </c>
      <c r="K34" s="277">
        <v>-1521070</v>
      </c>
      <c r="L34" s="127">
        <v>-1176270</v>
      </c>
      <c r="M34" s="127">
        <v>-636349</v>
      </c>
      <c r="N34" s="127">
        <f>F33-B33</f>
        <v>-220997</v>
      </c>
      <c r="O34" s="127">
        <f>G33-B33</f>
        <v>-25829</v>
      </c>
      <c r="P34" s="127"/>
      <c r="Q34" s="119" t="s">
        <v>0</v>
      </c>
      <c r="R34" s="33">
        <v>-0.73628490116144918</v>
      </c>
      <c r="S34" s="32">
        <v>-0.68602415198830857</v>
      </c>
      <c r="T34" s="129">
        <v>7.5431120683024488E-2</v>
      </c>
      <c r="U34" s="282">
        <v>0.15276671025305744</v>
      </c>
      <c r="V34" s="129">
        <f>G35/B35-1</f>
        <v>8.1816475655718701E-2</v>
      </c>
    </row>
    <row r="35" spans="1:22" x14ac:dyDescent="0.25">
      <c r="A35" s="17" t="s">
        <v>0</v>
      </c>
      <c r="B35" s="16">
        <v>1625125</v>
      </c>
      <c r="C35" s="16">
        <v>428570</v>
      </c>
      <c r="D35" s="16">
        <v>510250</v>
      </c>
      <c r="E35" s="16">
        <v>1747710</v>
      </c>
      <c r="F35" s="16">
        <v>1873390</v>
      </c>
      <c r="G35" s="280">
        <v>1758087</v>
      </c>
      <c r="H35" s="76"/>
      <c r="I35" s="23"/>
      <c r="J35" s="119" t="s">
        <v>0</v>
      </c>
      <c r="K35" s="277">
        <v>-1196555</v>
      </c>
      <c r="L35" s="127">
        <v>-1114875</v>
      </c>
      <c r="M35" s="128">
        <v>122585</v>
      </c>
      <c r="N35" s="128">
        <v>248265</v>
      </c>
      <c r="O35" s="128">
        <f>G35-B35</f>
        <v>132962</v>
      </c>
      <c r="P35" s="128"/>
      <c r="Q35" s="119" t="s">
        <v>19</v>
      </c>
      <c r="R35" s="33">
        <v>-0.72847284163455228</v>
      </c>
      <c r="S35" s="32">
        <v>-0.64551600637550055</v>
      </c>
      <c r="T35" s="32">
        <v>-0.28087298475803402</v>
      </c>
      <c r="U35" s="32">
        <v>-0.15917864926358172</v>
      </c>
      <c r="V35" s="283">
        <f>G32/B32-1</f>
        <v>-0.35336502822237559</v>
      </c>
    </row>
    <row r="36" spans="1:22" x14ac:dyDescent="0.25">
      <c r="A36" s="182" t="s">
        <v>161</v>
      </c>
      <c r="B36" s="16">
        <v>1427280</v>
      </c>
      <c r="C36" s="16">
        <v>269430</v>
      </c>
      <c r="D36" s="16">
        <v>373335</v>
      </c>
      <c r="E36" s="16">
        <v>1201600</v>
      </c>
      <c r="F36" s="16">
        <v>1424310</v>
      </c>
      <c r="G36" s="280">
        <v>1234676</v>
      </c>
      <c r="H36" s="76"/>
      <c r="J36" s="126" t="s">
        <v>161</v>
      </c>
      <c r="K36" s="277">
        <v>-1157850</v>
      </c>
      <c r="L36" s="127">
        <v>-1053945</v>
      </c>
      <c r="M36" s="127">
        <v>-225680</v>
      </c>
      <c r="N36" s="127">
        <f>F36-B36</f>
        <v>-2970</v>
      </c>
      <c r="O36" s="276">
        <f>G36-B36</f>
        <v>-192604</v>
      </c>
      <c r="P36" s="127"/>
      <c r="Q36" s="119" t="s">
        <v>6</v>
      </c>
      <c r="R36" s="33">
        <v>-0.73008426613004651</v>
      </c>
      <c r="S36" s="32">
        <v>-0.58755837840103964</v>
      </c>
      <c r="T36" s="32">
        <v>-0.16461409466314514</v>
      </c>
      <c r="U36" s="285">
        <f>F34/B34-1</f>
        <v>-2.1625791305076913E-2</v>
      </c>
      <c r="V36" s="283">
        <f>G34/B34-1</f>
        <v>-0.25594181025447538</v>
      </c>
    </row>
    <row r="37" spans="1:22" x14ac:dyDescent="0.25">
      <c r="A37" s="20" t="s">
        <v>7</v>
      </c>
      <c r="B37" s="16">
        <v>1392310</v>
      </c>
      <c r="C37" s="16">
        <v>407770</v>
      </c>
      <c r="D37" s="16">
        <f>E37/1.42</f>
        <v>704225.35211267613</v>
      </c>
      <c r="E37" s="16">
        <v>1000000</v>
      </c>
      <c r="F37" s="16">
        <v>1000000</v>
      </c>
      <c r="G37" s="281">
        <v>800000</v>
      </c>
      <c r="H37" s="313"/>
      <c r="I37" s="122"/>
      <c r="J37" s="125" t="s">
        <v>7</v>
      </c>
      <c r="K37" s="277">
        <v>-984540</v>
      </c>
      <c r="L37" s="127">
        <v>-688084.64788732387</v>
      </c>
      <c r="M37" s="127">
        <v>-392310</v>
      </c>
      <c r="N37" s="127">
        <f>F37-B37</f>
        <v>-392310</v>
      </c>
      <c r="O37" s="276">
        <f>G37-B37</f>
        <v>-592310</v>
      </c>
      <c r="P37" s="127"/>
      <c r="Q37" s="119" t="s">
        <v>5</v>
      </c>
      <c r="R37" s="33">
        <v>-0.71885044461398007</v>
      </c>
      <c r="S37" s="32">
        <v>-0.70556674212389159</v>
      </c>
      <c r="T37" s="32">
        <v>-0.1947791729721392</v>
      </c>
      <c r="U37" s="32">
        <v>-8.2040972022462078E-2</v>
      </c>
      <c r="V37" s="32">
        <f>G28/B28-1</f>
        <v>-8.9262145069641585E-2</v>
      </c>
    </row>
    <row r="38" spans="1:22" x14ac:dyDescent="0.25">
      <c r="A38" s="20" t="s">
        <v>1</v>
      </c>
      <c r="B38" s="16">
        <v>1252110</v>
      </c>
      <c r="C38" s="16">
        <v>351020</v>
      </c>
      <c r="D38" s="16">
        <v>458680</v>
      </c>
      <c r="E38" s="16">
        <v>1071070</v>
      </c>
      <c r="F38" s="16">
        <v>1214915</v>
      </c>
      <c r="G38" s="278">
        <v>1306563</v>
      </c>
      <c r="H38" s="28"/>
      <c r="J38" s="125" t="s">
        <v>1</v>
      </c>
      <c r="K38" s="277">
        <v>-901090</v>
      </c>
      <c r="L38" s="127">
        <v>-793430</v>
      </c>
      <c r="M38" s="127">
        <v>-181040</v>
      </c>
      <c r="N38" s="127">
        <v>-37195</v>
      </c>
      <c r="O38" s="128">
        <f>G38-B38</f>
        <v>54453</v>
      </c>
      <c r="P38" s="127"/>
      <c r="Q38" s="125" t="s">
        <v>2</v>
      </c>
      <c r="R38" s="33">
        <v>-0.72109423458272603</v>
      </c>
      <c r="S38" s="32">
        <v>-0.54136073503035642</v>
      </c>
      <c r="T38" s="32">
        <v>-8.0445124801774681E-2</v>
      </c>
      <c r="U38" s="283">
        <v>-0.19894035364322182</v>
      </c>
      <c r="V38" s="32">
        <f>G31/B31-1</f>
        <v>-2.0906015968027325E-2</v>
      </c>
    </row>
    <row r="39" spans="1:22" x14ac:dyDescent="0.25">
      <c r="A39" s="19" t="s">
        <v>162</v>
      </c>
      <c r="B39" s="16">
        <v>1107845</v>
      </c>
      <c r="C39" s="16">
        <v>416490</v>
      </c>
      <c r="D39" s="16">
        <v>597925</v>
      </c>
      <c r="E39" s="16">
        <v>938815</v>
      </c>
      <c r="F39" s="16">
        <v>1410000</v>
      </c>
      <c r="G39" s="278">
        <v>1271151</v>
      </c>
      <c r="H39" s="28"/>
      <c r="I39" s="122"/>
      <c r="J39" s="119" t="s">
        <v>4</v>
      </c>
      <c r="K39" s="277">
        <v>-811590</v>
      </c>
      <c r="L39" s="127">
        <v>-374000</v>
      </c>
      <c r="M39" s="128">
        <v>333525</v>
      </c>
      <c r="N39" s="128">
        <f>F41-B41</f>
        <v>435000</v>
      </c>
      <c r="O39" s="128">
        <f>G41-B41</f>
        <v>135000</v>
      </c>
      <c r="P39" s="127"/>
      <c r="Q39" s="125" t="s">
        <v>1</v>
      </c>
      <c r="R39" s="33">
        <v>-0.71965721861497789</v>
      </c>
      <c r="S39" s="32">
        <v>-0.63367435768422897</v>
      </c>
      <c r="T39" s="32">
        <v>-0.14458793556476668</v>
      </c>
      <c r="U39" s="32">
        <v>-2.9705856514203988E-2</v>
      </c>
      <c r="V39" s="129">
        <f>G38/B38-1</f>
        <v>4.3488990583894438E-2</v>
      </c>
    </row>
    <row r="40" spans="1:22" x14ac:dyDescent="0.25">
      <c r="A40" s="17" t="s">
        <v>356</v>
      </c>
      <c r="B40" s="16">
        <v>1075190</v>
      </c>
      <c r="C40" s="16">
        <v>437790</v>
      </c>
      <c r="D40" s="16" t="s">
        <v>13</v>
      </c>
      <c r="E40" s="16" t="s">
        <v>13</v>
      </c>
      <c r="F40" s="16" t="s">
        <v>13</v>
      </c>
      <c r="G40" s="16" t="s">
        <v>13</v>
      </c>
      <c r="H40" s="122"/>
      <c r="I40" s="122"/>
      <c r="J40" s="119" t="s">
        <v>3</v>
      </c>
      <c r="K40" s="277">
        <v>-798770</v>
      </c>
      <c r="L40" s="127">
        <v>-649775</v>
      </c>
      <c r="M40" s="127">
        <v>-16405</v>
      </c>
      <c r="N40" s="128">
        <v>209615</v>
      </c>
      <c r="O40" s="128">
        <f>G42-B42</f>
        <v>168769</v>
      </c>
      <c r="P40" s="128"/>
      <c r="Q40" s="125" t="s">
        <v>7</v>
      </c>
      <c r="R40" s="33">
        <v>-0.70712700476187051</v>
      </c>
      <c r="S40" s="32">
        <v>-0.49420362411196062</v>
      </c>
      <c r="T40" s="32">
        <v>-0.28176914623898408</v>
      </c>
      <c r="U40" s="284">
        <f>F37/B37-1</f>
        <v>-0.28176914623898408</v>
      </c>
      <c r="V40" s="283">
        <f>G37/B37-1</f>
        <v>-0.42541531699118729</v>
      </c>
    </row>
    <row r="41" spans="1:22" x14ac:dyDescent="0.25">
      <c r="A41" s="17" t="s">
        <v>4</v>
      </c>
      <c r="B41" s="16">
        <v>1065000</v>
      </c>
      <c r="C41" s="16">
        <v>253410</v>
      </c>
      <c r="D41" s="16">
        <v>691000</v>
      </c>
      <c r="E41" s="16">
        <v>1398525</v>
      </c>
      <c r="F41" s="16">
        <v>1500000</v>
      </c>
      <c r="G41" s="280">
        <v>1200000</v>
      </c>
      <c r="H41" s="76"/>
      <c r="I41" s="122"/>
      <c r="J41" s="124" t="s">
        <v>162</v>
      </c>
      <c r="K41" s="277">
        <v>-691355</v>
      </c>
      <c r="L41" s="127">
        <v>-509920</v>
      </c>
      <c r="M41" s="127">
        <v>-169030</v>
      </c>
      <c r="N41" s="128">
        <v>302155</v>
      </c>
      <c r="O41" s="128">
        <f>G39-B39</f>
        <v>163306</v>
      </c>
      <c r="P41" s="128"/>
      <c r="Q41" s="125" t="s">
        <v>152</v>
      </c>
      <c r="R41" s="33">
        <v>-0.63370787453078203</v>
      </c>
      <c r="S41" s="32">
        <v>-0.49005736854603854</v>
      </c>
      <c r="T41" s="32">
        <v>-0.26511559116266081</v>
      </c>
      <c r="U41" s="183">
        <f>F33/B33-1</f>
        <v>-9.2071725264241122E-2</v>
      </c>
      <c r="V41" s="32">
        <f>G33/B33-1</f>
        <v>-1.0760872735150584E-2</v>
      </c>
    </row>
    <row r="42" spans="1:22" x14ac:dyDescent="0.25">
      <c r="A42" s="17" t="s">
        <v>3</v>
      </c>
      <c r="B42" s="16">
        <v>1029925</v>
      </c>
      <c r="C42" s="16">
        <v>231155</v>
      </c>
      <c r="D42" s="16">
        <v>380150</v>
      </c>
      <c r="E42" s="16">
        <v>1013520</v>
      </c>
      <c r="F42" s="16">
        <v>1239540</v>
      </c>
      <c r="G42" s="278">
        <v>1198694</v>
      </c>
      <c r="H42" s="28"/>
      <c r="I42" s="122"/>
      <c r="J42" s="119" t="s">
        <v>129</v>
      </c>
      <c r="K42" s="277">
        <v>-667240</v>
      </c>
      <c r="L42" s="127">
        <v>-522470</v>
      </c>
      <c r="M42" s="128">
        <v>52780</v>
      </c>
      <c r="N42" s="128">
        <v>159270</v>
      </c>
      <c r="O42" s="128">
        <f>G44-B44</f>
        <v>31981</v>
      </c>
      <c r="P42" s="128"/>
      <c r="Q42" s="119" t="s">
        <v>254</v>
      </c>
      <c r="R42" s="33">
        <v>-0.63112313083374549</v>
      </c>
      <c r="S42" s="32">
        <v>-0.45533468730598026</v>
      </c>
      <c r="T42" s="129">
        <v>0.12551431668227586</v>
      </c>
      <c r="U42" s="129">
        <v>0.22016437087625884</v>
      </c>
      <c r="V42" s="282">
        <f>G43/B43-1</f>
        <v>0.53571120394826832</v>
      </c>
    </row>
    <row r="43" spans="1:22" x14ac:dyDescent="0.25">
      <c r="A43" s="17" t="s">
        <v>254</v>
      </c>
      <c r="B43" s="16">
        <v>950290</v>
      </c>
      <c r="C43" s="16">
        <v>350540</v>
      </c>
      <c r="D43" s="16">
        <v>517590</v>
      </c>
      <c r="E43" s="16">
        <v>1069565</v>
      </c>
      <c r="F43" s="16">
        <v>1159510</v>
      </c>
      <c r="G43" s="280">
        <v>1459371</v>
      </c>
      <c r="H43" s="76"/>
      <c r="I43" s="122"/>
      <c r="J43" s="119" t="s">
        <v>153</v>
      </c>
      <c r="K43" s="277">
        <v>-637400</v>
      </c>
      <c r="L43" s="127"/>
      <c r="M43" s="127"/>
      <c r="N43" s="127"/>
      <c r="O43" s="127"/>
      <c r="P43" s="127"/>
      <c r="Q43" s="124" t="s">
        <v>162</v>
      </c>
      <c r="R43" s="33">
        <v>-0.62405390645803338</v>
      </c>
      <c r="S43" s="32">
        <v>-0.46028099598770589</v>
      </c>
      <c r="T43" s="32">
        <v>-0.15257549566952056</v>
      </c>
      <c r="U43" s="129">
        <v>0.27274122282449254</v>
      </c>
      <c r="V43" s="32">
        <f>G39/B39-1</f>
        <v>0.14740870789686289</v>
      </c>
    </row>
    <row r="44" spans="1:22" x14ac:dyDescent="0.25">
      <c r="A44" s="17" t="s">
        <v>129</v>
      </c>
      <c r="B44" s="16">
        <v>890445</v>
      </c>
      <c r="C44" s="16">
        <v>223205</v>
      </c>
      <c r="D44" s="16">
        <v>367975</v>
      </c>
      <c r="E44" s="16">
        <v>943225</v>
      </c>
      <c r="F44" s="16">
        <v>1049715</v>
      </c>
      <c r="G44" s="281">
        <v>922426</v>
      </c>
      <c r="H44" s="313"/>
      <c r="I44" s="122"/>
      <c r="J44" s="119" t="s">
        <v>254</v>
      </c>
      <c r="K44" s="277">
        <v>-599750</v>
      </c>
      <c r="L44" s="127">
        <v>-432700</v>
      </c>
      <c r="M44" s="128">
        <v>119275</v>
      </c>
      <c r="N44" s="128">
        <v>209220</v>
      </c>
      <c r="O44" s="128">
        <f>G43-B43</f>
        <v>509081</v>
      </c>
      <c r="P44" s="128"/>
      <c r="Q44" s="119" t="s">
        <v>356</v>
      </c>
      <c r="R44" s="33">
        <v>-0.59282545410578602</v>
      </c>
      <c r="S44" s="32"/>
      <c r="T44" s="32"/>
      <c r="U44" s="132"/>
    </row>
    <row r="45" spans="1:22" x14ac:dyDescent="0.25">
      <c r="A45" s="1"/>
      <c r="B45" s="1"/>
      <c r="C45" s="1"/>
      <c r="D45" s="1"/>
      <c r="E45" s="1"/>
      <c r="F45" s="1"/>
      <c r="G45" s="1"/>
      <c r="H45" s="1"/>
    </row>
    <row r="46" spans="1:22" x14ac:dyDescent="0.25">
      <c r="A46" s="21" t="s">
        <v>550</v>
      </c>
      <c r="B46" s="1"/>
      <c r="C46" s="1"/>
      <c r="D46" s="1"/>
      <c r="E46" s="1"/>
      <c r="F46" s="1"/>
      <c r="G46" s="1"/>
      <c r="H46" s="1"/>
    </row>
    <row r="47" spans="1:22" x14ac:dyDescent="0.25">
      <c r="A47" s="21" t="s">
        <v>529</v>
      </c>
      <c r="B47" s="1"/>
      <c r="C47" s="1"/>
      <c r="D47" s="1"/>
      <c r="E47" s="1"/>
      <c r="F47" s="1"/>
      <c r="G47" s="1"/>
      <c r="H47" s="1"/>
    </row>
    <row r="48" spans="1:22" x14ac:dyDescent="0.25">
      <c r="A48" s="1"/>
      <c r="B48" s="1"/>
      <c r="C48" s="1"/>
      <c r="D48" s="1"/>
      <c r="E48" s="1"/>
      <c r="F48" s="1"/>
      <c r="G48" s="1"/>
      <c r="H48" s="1"/>
    </row>
    <row r="49" spans="1:8" x14ac:dyDescent="0.25">
      <c r="A49" s="126"/>
      <c r="B49" s="58"/>
      <c r="C49" s="58"/>
      <c r="D49" s="58"/>
      <c r="E49" s="58"/>
      <c r="F49" s="58"/>
      <c r="G49" s="1"/>
      <c r="H49" s="1"/>
    </row>
    <row r="50" spans="1:8" x14ac:dyDescent="0.25">
      <c r="A50" s="119"/>
      <c r="B50" s="58"/>
      <c r="C50" s="58"/>
      <c r="D50" s="58"/>
      <c r="E50" s="58"/>
      <c r="F50" s="58"/>
    </row>
    <row r="51" spans="1:8" x14ac:dyDescent="0.25">
      <c r="A51" s="119"/>
      <c r="B51" s="58"/>
      <c r="C51" s="58"/>
      <c r="D51" s="58"/>
      <c r="E51" s="58"/>
      <c r="F51" s="58"/>
    </row>
    <row r="52" spans="1:8" x14ac:dyDescent="0.25">
      <c r="A52" s="123"/>
      <c r="B52" s="58"/>
      <c r="C52" s="58"/>
      <c r="D52" s="58"/>
      <c r="E52" s="58"/>
      <c r="F52" s="58"/>
    </row>
    <row r="53" spans="1:8" x14ac:dyDescent="0.25">
      <c r="A53" s="119"/>
      <c r="B53" s="58"/>
      <c r="C53" s="58"/>
      <c r="D53" s="58"/>
      <c r="E53" s="58"/>
      <c r="F53" s="58"/>
    </row>
    <row r="54" spans="1:8" x14ac:dyDescent="0.25">
      <c r="A54" s="124"/>
      <c r="B54" s="58"/>
      <c r="C54" s="58"/>
      <c r="D54" s="58"/>
      <c r="E54" s="58"/>
      <c r="F54" s="58"/>
    </row>
    <row r="55" spans="1:8" x14ac:dyDescent="0.25">
      <c r="A55" s="119"/>
      <c r="B55" s="58"/>
      <c r="C55" s="58"/>
      <c r="D55" s="58"/>
      <c r="E55" s="58"/>
      <c r="F55" s="58"/>
    </row>
    <row r="56" spans="1:8" x14ac:dyDescent="0.25">
      <c r="A56" s="119"/>
      <c r="B56" s="58"/>
      <c r="C56" s="58"/>
      <c r="D56" s="58"/>
      <c r="E56" s="58"/>
      <c r="F56" s="58"/>
    </row>
    <row r="57" spans="1:8" x14ac:dyDescent="0.25">
      <c r="A57" s="119"/>
      <c r="B57" s="58"/>
      <c r="C57" s="58"/>
      <c r="D57" s="58"/>
      <c r="E57" s="58"/>
      <c r="F57" s="58"/>
    </row>
    <row r="58" spans="1:8" x14ac:dyDescent="0.25">
      <c r="A58" s="125"/>
      <c r="B58" s="58"/>
      <c r="C58" s="58"/>
      <c r="D58" s="58"/>
      <c r="E58" s="58"/>
      <c r="F58" s="58"/>
    </row>
    <row r="59" spans="1:8" x14ac:dyDescent="0.25">
      <c r="A59" s="125"/>
      <c r="B59" s="58"/>
      <c r="C59" s="58"/>
      <c r="D59" s="58"/>
      <c r="E59" s="58"/>
      <c r="F59" s="58"/>
    </row>
    <row r="60" spans="1:8" x14ac:dyDescent="0.25">
      <c r="A60" s="119"/>
      <c r="B60" s="58"/>
      <c r="C60" s="58"/>
      <c r="D60" s="58"/>
      <c r="E60" s="58"/>
      <c r="F60" s="58"/>
    </row>
    <row r="61" spans="1:8" x14ac:dyDescent="0.25">
      <c r="A61" s="125"/>
      <c r="B61" s="58"/>
      <c r="C61" s="58"/>
      <c r="D61" s="58"/>
      <c r="E61" s="58"/>
      <c r="F61" s="58"/>
    </row>
    <row r="62" spans="1:8" x14ac:dyDescent="0.25">
      <c r="A62" s="125"/>
      <c r="B62" s="58"/>
      <c r="C62" s="58"/>
      <c r="D62" s="58"/>
      <c r="E62" s="58"/>
      <c r="F62" s="58"/>
    </row>
    <row r="63" spans="1:8" x14ac:dyDescent="0.25">
      <c r="A63" s="119"/>
      <c r="B63" s="58"/>
      <c r="C63" s="58"/>
      <c r="D63" s="58"/>
      <c r="E63" s="58"/>
      <c r="F63" s="58"/>
    </row>
    <row r="64" spans="1:8" x14ac:dyDescent="0.25">
      <c r="A64" s="124"/>
      <c r="B64" s="58"/>
      <c r="C64" s="58"/>
      <c r="D64" s="58"/>
      <c r="E64" s="58"/>
      <c r="F64" s="58"/>
    </row>
    <row r="65" spans="1:6" x14ac:dyDescent="0.25">
      <c r="A65" s="119"/>
      <c r="B65" s="58"/>
      <c r="C65" s="58"/>
      <c r="D65" s="58"/>
      <c r="E65" s="58"/>
      <c r="F65" s="58"/>
    </row>
    <row r="68" spans="1:6" x14ac:dyDescent="0.25">
      <c r="A68" s="74"/>
    </row>
  </sheetData>
  <sortState xmlns:xlrd2="http://schemas.microsoft.com/office/spreadsheetml/2017/richdata2" ref="A49:F65">
    <sortCondition ref="C49:C65"/>
  </sortState>
  <mergeCells count="1">
    <mergeCell ref="A1:H1"/>
  </mergeCells>
  <phoneticPr fontId="13" type="noConversion"/>
  <pageMargins left="0.7" right="0.7" top="0.75" bottom="0.75" header="0.3" footer="0.3"/>
  <pageSetup paperSize="9" scale="95"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B366D6-B32E-4878-A371-BC73C74FCCF5}">
  <sheetPr>
    <tabColor rgb="FF92D050"/>
    <pageSetUpPr fitToPage="1"/>
  </sheetPr>
  <dimension ref="A1"/>
  <sheetViews>
    <sheetView workbookViewId="0"/>
  </sheetViews>
  <sheetFormatPr baseColWidth="10" defaultRowHeight="13.2" x14ac:dyDescent="0.25"/>
  <sheetData>
    <row r="1" spans="1:1" x14ac:dyDescent="0.25">
      <c r="A1" s="314" t="s">
        <v>558</v>
      </c>
    </row>
  </sheetData>
  <pageMargins left="0.7" right="0.7" top="0.75" bottom="0.75" header="0.3" footer="0.3"/>
  <pageSetup paperSize="9" scale="92"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123AF88C7B15C49AD4126C5EAA7F794" ma:contentTypeVersion="6" ma:contentTypeDescription="Crée un document." ma:contentTypeScope="" ma:versionID="05ff75bba589a515d098747c1e5b51f5">
  <xsd:schema xmlns:xsd="http://www.w3.org/2001/XMLSchema" xmlns:xs="http://www.w3.org/2001/XMLSchema" xmlns:p="http://schemas.microsoft.com/office/2006/metadata/properties" xmlns:ns2="2b7f4eb0-8d1f-4628-a35b-e921d1a0bc3e" targetNamespace="http://schemas.microsoft.com/office/2006/metadata/properties" ma:root="true" ma:fieldsID="bc508ac6f186473885ed146d49bdb91e" ns2:_="">
    <xsd:import namespace="2b7f4eb0-8d1f-4628-a35b-e921d1a0bc3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7f4eb0-8d1f-4628-a35b-e921d1a0bc3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1A8156F-CDC9-4AE1-9322-FBEE867EE4EC}">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2b7f4eb0-8d1f-4628-a35b-e921d1a0bc3e"/>
    <ds:schemaRef ds:uri="http://www.w3.org/XML/1998/namespace"/>
    <ds:schemaRef ds:uri="http://purl.org/dc/dcmitype/"/>
  </ds:schemaRefs>
</ds:datastoreItem>
</file>

<file path=customXml/itemProps2.xml><?xml version="1.0" encoding="utf-8"?>
<ds:datastoreItem xmlns:ds="http://schemas.openxmlformats.org/officeDocument/2006/customXml" ds:itemID="{0D3A6F59-95AA-4F98-A02D-E0C348DD547C}">
  <ds:schemaRefs>
    <ds:schemaRef ds:uri="http://schemas.microsoft.com/sharepoint/v3/contenttype/forms"/>
  </ds:schemaRefs>
</ds:datastoreItem>
</file>

<file path=customXml/itemProps3.xml><?xml version="1.0" encoding="utf-8"?>
<ds:datastoreItem xmlns:ds="http://schemas.openxmlformats.org/officeDocument/2006/customXml" ds:itemID="{A5C77D8E-4B2F-4241-ABBB-12554F6BF9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7f4eb0-8d1f-4628-a35b-e921d1a0bc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11</vt:i4>
      </vt:variant>
      <vt:variant>
        <vt:lpstr>Plages nommées</vt:lpstr>
      </vt:variant>
      <vt:variant>
        <vt:i4>4</vt:i4>
      </vt:variant>
    </vt:vector>
  </HeadingPairs>
  <TitlesOfParts>
    <vt:vector size="15" baseType="lpstr">
      <vt:lpstr>Sommaire</vt:lpstr>
      <vt:lpstr>Graph 1 CC 2025</vt:lpstr>
      <vt:lpstr>Graph 2 CC 2025</vt:lpstr>
      <vt:lpstr>Tab 1 CC 2025</vt:lpstr>
      <vt:lpstr>Graphique 3</vt:lpstr>
      <vt:lpstr>Graphique 4</vt:lpstr>
      <vt:lpstr>Graph 5 CC 2025</vt:lpstr>
      <vt:lpstr>Graphique 6</vt:lpstr>
      <vt:lpstr>Graphique 7</vt:lpstr>
      <vt:lpstr>Tab 2 CC 2025</vt:lpstr>
      <vt:lpstr>Feuil5</vt:lpstr>
      <vt:lpstr>'Graphique 3'!Zone_d_impression</vt:lpstr>
      <vt:lpstr>'Graphique 4'!Zone_d_impression</vt:lpstr>
      <vt:lpstr>'Graphique 6'!Zone_d_impression</vt:lpstr>
      <vt:lpstr>'Tab 2 CC 2025'!Zone_d_impression</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DEPS, ministère de la Culture</dc:creator>
  <cp:lastModifiedBy>DELVAINQUIERE Jean-cédric</cp:lastModifiedBy>
  <cp:lastPrinted>2024-10-17T08:46:52Z</cp:lastPrinted>
  <dcterms:created xsi:type="dcterms:W3CDTF">2018-05-28T08:47:05Z</dcterms:created>
  <dcterms:modified xsi:type="dcterms:W3CDTF">2026-01-18T19:42:10Z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0x010100F123AF88C7B15C49AD4126C5EAA7F794</vt:lpwstr>
  </property>
  <property fmtid="{D5CDD505-2E9C-101B-9397-08002B2CF9AE}" pid="3" name="MSIP_Label_a55150b5-9709-4135-863a-f4680a6d2cae_Enabled">
    <vt:lpwstr>true</vt:lpwstr>
  </property>
  <property fmtid="{D5CDD505-2E9C-101B-9397-08002B2CF9AE}" pid="4" name="MSIP_Label_a55150b5-9709-4135-863a-f4680a6d2cae_SetDate">
    <vt:lpwstr>2024-10-10T16:31:01Z</vt:lpwstr>
  </property>
  <property fmtid="{D5CDD505-2E9C-101B-9397-08002B2CF9AE}" pid="5" name="MSIP_Label_a55150b5-9709-4135-863a-f4680a6d2cae_Method">
    <vt:lpwstr>Privileged</vt:lpwstr>
  </property>
  <property fmtid="{D5CDD505-2E9C-101B-9397-08002B2CF9AE}" pid="6" name="MSIP_Label_a55150b5-9709-4135-863a-f4680a6d2cae_Name">
    <vt:lpwstr>Public</vt:lpwstr>
  </property>
  <property fmtid="{D5CDD505-2E9C-101B-9397-08002B2CF9AE}" pid="7" name="MSIP_Label_a55150b5-9709-4135-863a-f4680a6d2cae_SiteId">
    <vt:lpwstr>5d0b42b2-7ba0-42b9-bd88-2dd1558bd190</vt:lpwstr>
  </property>
  <property fmtid="{D5CDD505-2E9C-101B-9397-08002B2CF9AE}" pid="8" name="MSIP_Label_a55150b5-9709-4135-863a-f4680a6d2cae_ActionId">
    <vt:lpwstr>57d5cddc-8841-4a67-b3de-d82fed01bee5</vt:lpwstr>
  </property>
  <property fmtid="{D5CDD505-2E9C-101B-9397-08002B2CF9AE}" pid="9" name="MSIP_Label_a55150b5-9709-4135-863a-f4680a6d2cae_ContentBits">
    <vt:lpwstr>0</vt:lpwstr>
  </property>
</Properties>
</file>