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Y:\ACTIVITE\Z-PUBLICATIONS 2007-2025\CHIFFRES CLES 2025\MANUSCRIT\1. Suivi conjoncturel des secteurs culturels marchands en 2023\"/>
    </mc:Choice>
  </mc:AlternateContent>
  <xr:revisionPtr revIDLastSave="0" documentId="13_ncr:1_{DB6AB2F0-0DCE-463D-A6F8-35459711D0BE}" xr6:coauthVersionLast="47" xr6:coauthVersionMax="47" xr10:uidLastSave="{00000000-0000-0000-0000-000000000000}"/>
  <bookViews>
    <workbookView xWindow="-110" yWindow="-110" windowWidth="19420" windowHeight="11620" firstSheet="1" activeTab="1" xr2:uid="{00000000-000D-0000-FFFF-FFFF00000000}"/>
  </bookViews>
  <sheets>
    <sheet name="Sommaire" sheetId="2" r:id="rId1"/>
    <sheet name="Tableau 1" sheetId="7" r:id="rId2"/>
    <sheet name="Tableau 2" sheetId="14" r:id="rId3"/>
    <sheet name="Graphique 1" sheetId="3" r:id="rId4"/>
    <sheet name="Graphique 2" sheetId="20" r:id="rId5"/>
    <sheet name="Graphique 3" sheetId="25" r:id="rId6"/>
    <sheet name="Graphique 4" sheetId="21" r:id="rId7"/>
    <sheet name="Graphique 5" sheetId="24" r:id="rId8"/>
    <sheet name="Graphique 6" sheetId="23" r:id="rId9"/>
  </sheets>
  <definedNames>
    <definedName name="indice_ca_val_cvs_" localSheetId="3">#REF!</definedName>
    <definedName name="indice_ca_val_cvs_" localSheetId="4">#REF!</definedName>
    <definedName name="indice_ca_val_cvs_" localSheetId="5">#REF!</definedName>
    <definedName name="indice_ca_val_cvs_" localSheetId="6">#REF!</definedName>
    <definedName name="indice_ca_val_cvs_" localSheetId="7">#REF!</definedName>
    <definedName name="indice_ca_val_cvs_" localSheetId="8">#REF!</definedName>
    <definedName name="indice_ca_val_cvs_">#REF!</definedName>
    <definedName name="indice_ca_vol_brut_" localSheetId="3">#REF!</definedName>
    <definedName name="indice_ca_vol_brut_" localSheetId="4">#REF!</definedName>
    <definedName name="indice_ca_vol_brut_" localSheetId="5">#REF!</definedName>
    <definedName name="indice_ca_vol_brut_" localSheetId="6">#REF!</definedName>
    <definedName name="indice_ca_vol_brut_" localSheetId="7">#REF!</definedName>
    <definedName name="indice_ca_vol_brut_" localSheetId="8">#REF!</definedName>
    <definedName name="indice_ca_vol_brut_">#REF!</definedName>
    <definedName name="indice_ca_vol_cvs_" localSheetId="3">#REF!</definedName>
    <definedName name="indice_ca_vol_cvs_" localSheetId="4">#REF!</definedName>
    <definedName name="indice_ca_vol_cvs_" localSheetId="5">#REF!</definedName>
    <definedName name="indice_ca_vol_cvs_" localSheetId="6">#REF!</definedName>
    <definedName name="indice_ca_vol_cvs_" localSheetId="7">#REF!</definedName>
    <definedName name="indice_ca_vol_cvs_" localSheetId="8">#REF!</definedName>
    <definedName name="indice_ca_vol_cvs_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>#REF!</definedName>
    <definedName name="xx" localSheetId="3">#REF!</definedName>
    <definedName name="xx" localSheetId="4">#REF!</definedName>
    <definedName name="xx" localSheetId="5">#REF!</definedName>
    <definedName name="xx" localSheetId="6">#REF!</definedName>
    <definedName name="xx" localSheetId="7">#REF!</definedName>
    <definedName name="xx" localSheetId="8">#REF!</definedName>
    <definedName name="xx">#REF!</definedName>
    <definedName name="xxx" localSheetId="3">#REF!</definedName>
    <definedName name="xxx" localSheetId="4">#REF!</definedName>
    <definedName name="xxx" localSheetId="5">#REF!</definedName>
    <definedName name="xxx" localSheetId="6">#REF!</definedName>
    <definedName name="xxx" localSheetId="7">#REF!</definedName>
    <definedName name="xxx" localSheetId="8">#REF!</definedName>
    <definedName name="xxx">#REF!</definedName>
    <definedName name="xxxx" localSheetId="3">#REF!</definedName>
    <definedName name="xxxx" localSheetId="4">#REF!</definedName>
    <definedName name="xxxx" localSheetId="5">#REF!</definedName>
    <definedName name="xxxx" localSheetId="6">#REF!</definedName>
    <definedName name="xxxx" localSheetId="7">#REF!</definedName>
    <definedName name="xxxx" localSheetId="8">#REF!</definedName>
    <definedName name="xxxx">#REF!</definedName>
    <definedName name="y" localSheetId="3">#REF!</definedName>
    <definedName name="y" localSheetId="4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 localSheetId="8">#REF!</definedName>
    <definedName name="yy">#REF!</definedName>
    <definedName name="yyy" localSheetId="3">#REF!</definedName>
    <definedName name="yyy" localSheetId="4">#REF!</definedName>
    <definedName name="yyy" localSheetId="5">#REF!</definedName>
    <definedName name="yyy" localSheetId="6">#REF!</definedName>
    <definedName name="yyy" localSheetId="7">#REF!</definedName>
    <definedName name="yyy" localSheetId="8">#REF!</definedName>
    <definedName name="y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0" l="1"/>
  <c r="F12" i="20"/>
  <c r="E12" i="20"/>
  <c r="D12" i="20"/>
  <c r="C12" i="20"/>
  <c r="F11" i="20"/>
  <c r="E11" i="20"/>
  <c r="D11" i="20"/>
  <c r="C11" i="20"/>
  <c r="G11" i="20"/>
  <c r="L7" i="14"/>
  <c r="L8" i="14"/>
  <c r="L9" i="14"/>
  <c r="L10" i="14"/>
  <c r="L11" i="14"/>
  <c r="L12" i="14"/>
  <c r="L13" i="14"/>
  <c r="L14" i="14"/>
  <c r="L15" i="14"/>
  <c r="L16" i="14"/>
  <c r="L17" i="14"/>
  <c r="L18" i="14"/>
  <c r="L19" i="14"/>
  <c r="L20" i="14"/>
  <c r="L21" i="14"/>
  <c r="L6" i="14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6" i="7"/>
  <c r="G9" i="3"/>
  <c r="F9" i="3"/>
  <c r="E9" i="3"/>
  <c r="D9" i="3"/>
  <c r="C9" i="3"/>
  <c r="G8" i="3"/>
  <c r="F8" i="3"/>
  <c r="E8" i="3"/>
  <c r="D8" i="3"/>
  <c r="C8" i="3"/>
  <c r="G9" i="23"/>
  <c r="F9" i="23"/>
  <c r="E9" i="23"/>
  <c r="D9" i="23"/>
  <c r="C9" i="23"/>
  <c r="G8" i="23"/>
  <c r="I6" i="23"/>
  <c r="J5" i="23"/>
  <c r="I5" i="23"/>
  <c r="F8" i="23"/>
  <c r="E8" i="23"/>
  <c r="D8" i="23"/>
  <c r="C8" i="23"/>
  <c r="G27" i="14"/>
  <c r="F26" i="14"/>
  <c r="H26" i="14"/>
  <c r="G26" i="14"/>
  <c r="I6" i="24"/>
  <c r="G10" i="24"/>
  <c r="F10" i="24"/>
  <c r="E10" i="24"/>
  <c r="D10" i="24"/>
  <c r="C10" i="24"/>
  <c r="I6" i="21"/>
  <c r="G9" i="21"/>
  <c r="F9" i="21"/>
  <c r="E9" i="21"/>
  <c r="D9" i="21"/>
  <c r="C9" i="21"/>
  <c r="I6" i="25"/>
  <c r="G9" i="25"/>
  <c r="F9" i="25"/>
  <c r="E9" i="25"/>
  <c r="D9" i="25"/>
  <c r="C9" i="25"/>
  <c r="G9" i="20"/>
  <c r="F9" i="20"/>
  <c r="E9" i="20"/>
  <c r="D9" i="20"/>
  <c r="C9" i="20"/>
  <c r="J21" i="14"/>
  <c r="J20" i="14"/>
  <c r="J19" i="14"/>
  <c r="J18" i="14"/>
  <c r="J17" i="14"/>
  <c r="J16" i="14"/>
  <c r="J15" i="14"/>
  <c r="J14" i="14"/>
  <c r="J13" i="14"/>
  <c r="J12" i="14"/>
  <c r="J10" i="14"/>
  <c r="J9" i="14"/>
  <c r="J8" i="14"/>
  <c r="J7" i="14"/>
  <c r="J6" i="14"/>
  <c r="J11" i="14"/>
  <c r="G6" i="23"/>
  <c r="F6" i="23"/>
  <c r="E6" i="23"/>
  <c r="D6" i="23"/>
  <c r="C6" i="23"/>
  <c r="B6" i="23"/>
  <c r="G5" i="23"/>
  <c r="F5" i="23"/>
  <c r="E5" i="23"/>
  <c r="D5" i="23"/>
  <c r="C5" i="23"/>
  <c r="B5" i="23"/>
  <c r="G6" i="24"/>
  <c r="F6" i="24"/>
  <c r="E6" i="24"/>
  <c r="D6" i="24"/>
  <c r="C6" i="24"/>
  <c r="B6" i="24"/>
  <c r="G5" i="24"/>
  <c r="J5" i="24" s="1"/>
  <c r="F5" i="24"/>
  <c r="F9" i="24" s="1"/>
  <c r="E5" i="24"/>
  <c r="E9" i="24" s="1"/>
  <c r="D5" i="24"/>
  <c r="D9" i="24" s="1"/>
  <c r="C5" i="24"/>
  <c r="C9" i="24" s="1"/>
  <c r="B5" i="24"/>
  <c r="G9" i="24" l="1"/>
  <c r="I5" i="24"/>
  <c r="G6" i="21"/>
  <c r="F6" i="21"/>
  <c r="E6" i="21"/>
  <c r="D6" i="21"/>
  <c r="C6" i="21"/>
  <c r="B6" i="21"/>
  <c r="G5" i="21"/>
  <c r="F5" i="21"/>
  <c r="F8" i="21" s="1"/>
  <c r="E5" i="21"/>
  <c r="E8" i="21" s="1"/>
  <c r="D5" i="21"/>
  <c r="D8" i="21" s="1"/>
  <c r="C5" i="21"/>
  <c r="B5" i="21"/>
  <c r="G6" i="25"/>
  <c r="F6" i="25"/>
  <c r="E6" i="25"/>
  <c r="D6" i="25"/>
  <c r="C6" i="25"/>
  <c r="B6" i="25"/>
  <c r="G5" i="25"/>
  <c r="F5" i="25"/>
  <c r="F8" i="25" s="1"/>
  <c r="E5" i="25"/>
  <c r="E8" i="25" s="1"/>
  <c r="D5" i="25"/>
  <c r="D8" i="25" s="1"/>
  <c r="C5" i="25"/>
  <c r="C8" i="25" s="1"/>
  <c r="B5" i="25"/>
  <c r="G6" i="20"/>
  <c r="F6" i="20"/>
  <c r="E6" i="20"/>
  <c r="D6" i="20"/>
  <c r="C6" i="20"/>
  <c r="B6" i="20"/>
  <c r="G5" i="20"/>
  <c r="F5" i="20"/>
  <c r="E5" i="20"/>
  <c r="D5" i="20"/>
  <c r="D8" i="20" s="1"/>
  <c r="C5" i="20"/>
  <c r="C8" i="20" s="1"/>
  <c r="B5" i="20"/>
  <c r="G6" i="3"/>
  <c r="F6" i="3"/>
  <c r="E6" i="3"/>
  <c r="D6" i="3"/>
  <c r="C6" i="3"/>
  <c r="B6" i="3"/>
  <c r="G5" i="3"/>
  <c r="F5" i="3"/>
  <c r="E5" i="3"/>
  <c r="D5" i="3"/>
  <c r="C5" i="3"/>
  <c r="B5" i="3"/>
  <c r="E8" i="20" l="1"/>
  <c r="F8" i="20"/>
  <c r="C8" i="21"/>
  <c r="G8" i="20"/>
  <c r="I5" i="25"/>
  <c r="G8" i="25"/>
  <c r="I5" i="21"/>
  <c r="G8" i="21"/>
  <c r="I21" i="14"/>
  <c r="G21" i="14"/>
  <c r="F21" i="14"/>
  <c r="E21" i="14"/>
  <c r="D21" i="14"/>
  <c r="C21" i="14"/>
  <c r="B21" i="14"/>
  <c r="I20" i="14"/>
  <c r="H20" i="14"/>
  <c r="I19" i="14"/>
  <c r="H19" i="14"/>
  <c r="I18" i="14"/>
  <c r="H18" i="14"/>
  <c r="I17" i="14"/>
  <c r="H17" i="14"/>
  <c r="I16" i="14"/>
  <c r="H16" i="14"/>
  <c r="I15" i="14"/>
  <c r="H15" i="14"/>
  <c r="I14" i="14"/>
  <c r="H14" i="14"/>
  <c r="I13" i="14"/>
  <c r="H13" i="14"/>
  <c r="I12" i="14"/>
  <c r="H12" i="14"/>
  <c r="I11" i="14"/>
  <c r="H11" i="14"/>
  <c r="I10" i="14"/>
  <c r="H10" i="14"/>
  <c r="I9" i="14"/>
  <c r="H9" i="14"/>
  <c r="I8" i="14"/>
  <c r="H8" i="14"/>
  <c r="I7" i="14"/>
  <c r="H7" i="14"/>
  <c r="I6" i="14"/>
  <c r="H6" i="14"/>
  <c r="H21" i="14" l="1"/>
  <c r="I20" i="7" l="1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G21" i="7"/>
  <c r="I21" i="7" s="1"/>
  <c r="F21" i="7"/>
  <c r="E21" i="7"/>
  <c r="D21" i="7"/>
  <c r="C21" i="7"/>
  <c r="B21" i="7"/>
  <c r="H21" i="7" l="1"/>
</calcChain>
</file>

<file path=xl/sharedStrings.xml><?xml version="1.0" encoding="utf-8"?>
<sst xmlns="http://schemas.openxmlformats.org/spreadsheetml/2006/main" count="84" uniqueCount="35">
  <si>
    <t>Publicité</t>
  </si>
  <si>
    <t>Presse</t>
  </si>
  <si>
    <t>Spectacle vivant</t>
  </si>
  <si>
    <t>Architecture</t>
  </si>
  <si>
    <t>Livre</t>
  </si>
  <si>
    <t>En millions d'euros et %</t>
  </si>
  <si>
    <t>(%)</t>
  </si>
  <si>
    <t>Enseignement artistique et culturel</t>
  </si>
  <si>
    <t>Total champ culturel</t>
  </si>
  <si>
    <t>Millions d'euros</t>
  </si>
  <si>
    <t>Suivi conjoncturel des secteurs culturels marchands</t>
  </si>
  <si>
    <t>Audiovisuel</t>
  </si>
  <si>
    <t>Patrimoine</t>
  </si>
  <si>
    <t>Arts visuels</t>
  </si>
  <si>
    <t>dont projection cinématographique</t>
  </si>
  <si>
    <t>dont jeux vidéo</t>
  </si>
  <si>
    <t>dont radio</t>
  </si>
  <si>
    <t>dont enregistrement sonore et édition musicale</t>
  </si>
  <si>
    <t>dont design</t>
  </si>
  <si>
    <t>dont photographie</t>
  </si>
  <si>
    <t>2024/2023</t>
  </si>
  <si>
    <t>2024/2019</t>
  </si>
  <si>
    <t>Source : chiffres d’affaires (CA) Esane, indices de CA, indices de prix, Insee/DEPS, Ministère de la Culture, 2025</t>
  </si>
  <si>
    <t>Tableau 1 – Évolution annuelle des chiffres d’affaires en volume des secteurs culturels marchands, 2019-2024</t>
  </si>
  <si>
    <t>Tableau 2 – Évolution annuelle des chiffres d’affaires en valeur des secteurs culturels marchands, 2019-2024</t>
  </si>
  <si>
    <t>Graphique 1 - Chiffre d'affaires en valeur et en volume de l’ensemble des secteurs culturels marchands, 2019-2024</t>
  </si>
  <si>
    <t>Source : chiffres d’affaires (CA) Esane, indices de CA, Insee/DEPS, Ministère de la Culture, 2025</t>
  </si>
  <si>
    <t>Valeur</t>
  </si>
  <si>
    <t>Volume</t>
  </si>
  <si>
    <t>Graphique 2 - Chiffre d'affaires en valeur et en volume du spectacle vivant marchand, 2019-2024</t>
  </si>
  <si>
    <t>Graphique 4 - Chiffre d'affaires en valeur et en volume des arts visuels, 2019-2024</t>
  </si>
  <si>
    <t>Graphique 6 - Chiffre d'affaires en valeur et en volume des jeux vidéo, 2019-2024</t>
  </si>
  <si>
    <t>Graphique 3 - Chiffre d'affaires en valeur et en volume de la publicité, 2019-2024</t>
  </si>
  <si>
    <t>Graphique 5 - Chiffre d'affaires en valeur et en volume du secteur "audiovisuel et production cinéma"*, 2019-2024</t>
  </si>
  <si>
    <t>*Hors projection cinématographique, jeux vidéo, radio et enregistrement sonore et édition musicale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</si>
</sst>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sz val="8"/>
      <color rgb="FF0070C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3" fontId="3" fillId="0" borderId="0" xfId="0" applyNumberFormat="1" applyFont="1"/>
    <xf numFmtId="0" fontId="3" fillId="0" borderId="0" xfId="0" applyFont="1" applyBorder="1"/>
    <xf numFmtId="0" fontId="8" fillId="0" borderId="0" xfId="1" applyFont="1"/>
    <xf numFmtId="1" fontId="3" fillId="0" borderId="0" xfId="0" applyNumberFormat="1" applyFont="1"/>
    <xf numFmtId="3" fontId="9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/>
    <xf numFmtId="49" fontId="6" fillId="0" borderId="0" xfId="0" applyNumberFormat="1" applyFont="1" applyBorder="1" applyAlignment="1"/>
    <xf numFmtId="49" fontId="9" fillId="0" borderId="0" xfId="0" applyNumberFormat="1" applyFont="1" applyBorder="1" applyAlignment="1"/>
    <xf numFmtId="0" fontId="3" fillId="0" borderId="2" xfId="0" applyFont="1" applyBorder="1"/>
    <xf numFmtId="0" fontId="6" fillId="0" borderId="1" xfId="0" applyFont="1" applyBorder="1" applyAlignment="1">
      <alignment horizontal="center"/>
    </xf>
    <xf numFmtId="0" fontId="3" fillId="0" borderId="3" xfId="0" applyFont="1" applyBorder="1"/>
    <xf numFmtId="3" fontId="9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9" fontId="3" fillId="0" borderId="0" xfId="2" applyFont="1" applyAlignment="1">
      <alignment horizontal="center"/>
    </xf>
    <xf numFmtId="0" fontId="4" fillId="0" borderId="2" xfId="0" applyFont="1" applyBorder="1" applyAlignment="1">
      <alignment horizontal="center"/>
    </xf>
    <xf numFmtId="9" fontId="3" fillId="0" borderId="0" xfId="2" applyFont="1"/>
  </cellXfs>
  <cellStyles count="3">
    <cellStyle name="Lien hypertexte" xfId="1" builtinId="8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'Graphique 1'!$A$5</c:f>
              <c:strCache>
                <c:ptCount val="1"/>
                <c:pt idx="0">
                  <c:v>Valeur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1'!$B$4:$G$4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1'!$B$5:$G$5</c:f>
              <c:numCache>
                <c:formatCode>#,##0</c:formatCode>
                <c:ptCount val="6"/>
                <c:pt idx="0">
                  <c:v>84872.9</c:v>
                </c:pt>
                <c:pt idx="1">
                  <c:v>73715.532723666372</c:v>
                </c:pt>
                <c:pt idx="2">
                  <c:v>80677.866410697359</c:v>
                </c:pt>
                <c:pt idx="3">
                  <c:v>92393.91234366264</c:v>
                </c:pt>
                <c:pt idx="4">
                  <c:v>97256.29801656981</c:v>
                </c:pt>
                <c:pt idx="5">
                  <c:v>99212.295550191629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21-404F-BED6-409FBFA91168}"/>
            </c:ext>
          </c:extLst>
        </c:ser>
        <c:ser>
          <c:idx val="1"/>
          <c:order val="1"/>
          <c:tx>
            <c:strRef>
              <c:f>'Graphique 1'!$A$6</c:f>
              <c:strCache>
                <c:ptCount val="1"/>
                <c:pt idx="0">
                  <c:v>Volume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'Graphique 1'!$B$4:$G$4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1'!$B$6:$G$6</c:f>
              <c:numCache>
                <c:formatCode>#,##0</c:formatCode>
                <c:ptCount val="6"/>
                <c:pt idx="0">
                  <c:v>84288.775190070766</c:v>
                </c:pt>
                <c:pt idx="1">
                  <c:v>73459.616886885808</c:v>
                </c:pt>
                <c:pt idx="2">
                  <c:v>79303.320077849145</c:v>
                </c:pt>
                <c:pt idx="3">
                  <c:v>88691.013348339955</c:v>
                </c:pt>
                <c:pt idx="4">
                  <c:v>91431.350083202415</c:v>
                </c:pt>
                <c:pt idx="5">
                  <c:v>91354.143450749325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21-404F-BED6-409FBFA91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9702688"/>
        <c:axId val="1159703168"/>
      </c:lineChart>
      <c:catAx>
        <c:axId val="115970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9703168"/>
        <c:crosses val="autoZero"/>
        <c:auto val="1"/>
        <c:lblAlgn val="ctr"/>
        <c:lblOffset val="100"/>
        <c:noMultiLvlLbl val="0"/>
      </c:catAx>
      <c:valAx>
        <c:axId val="1159703168"/>
        <c:scaling>
          <c:orientation val="minMax"/>
          <c:max val="99500"/>
          <c:min val="7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9702688"/>
        <c:crosses val="autoZero"/>
        <c:crossBetween val="between"/>
        <c:majorUnit val="26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'Graphique 2'!$A$5</c:f>
              <c:strCache>
                <c:ptCount val="1"/>
                <c:pt idx="0">
                  <c:v>Valeur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2'!$B$4:$G$4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2'!$B$5:$G$5</c:f>
              <c:numCache>
                <c:formatCode>#,##0</c:formatCode>
                <c:ptCount val="6"/>
                <c:pt idx="0">
                  <c:v>6276.5</c:v>
                </c:pt>
                <c:pt idx="1">
                  <c:v>3568.0765306460135</c:v>
                </c:pt>
                <c:pt idx="2">
                  <c:v>3993.1962490145866</c:v>
                </c:pt>
                <c:pt idx="3">
                  <c:v>7041.7606198017656</c:v>
                </c:pt>
                <c:pt idx="4">
                  <c:v>8281.9312184488008</c:v>
                </c:pt>
                <c:pt idx="5">
                  <c:v>9125.1405150925057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9-4FF0-85BA-F4404C482488}"/>
            </c:ext>
          </c:extLst>
        </c:ser>
        <c:ser>
          <c:idx val="1"/>
          <c:order val="1"/>
          <c:tx>
            <c:strRef>
              <c:f>'Graphique 2'!$A$6</c:f>
              <c:strCache>
                <c:ptCount val="1"/>
                <c:pt idx="0">
                  <c:v>Volume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'Graphique 2'!$B$4:$G$4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2'!$B$6:$G$6</c:f>
              <c:numCache>
                <c:formatCode>#,##0</c:formatCode>
                <c:ptCount val="6"/>
                <c:pt idx="0">
                  <c:v>6152.6334644748486</c:v>
                </c:pt>
                <c:pt idx="1">
                  <c:v>3415.8221795457921</c:v>
                </c:pt>
                <c:pt idx="2">
                  <c:v>3875.569609897314</c:v>
                </c:pt>
                <c:pt idx="3">
                  <c:v>6912.6001920442031</c:v>
                </c:pt>
                <c:pt idx="4">
                  <c:v>7821.894474713572</c:v>
                </c:pt>
                <c:pt idx="5">
                  <c:v>8444.6453288494886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29-4FF0-85BA-F4404C482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9702688"/>
        <c:axId val="1159703168"/>
      </c:lineChart>
      <c:catAx>
        <c:axId val="115970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9703168"/>
        <c:crosses val="autoZero"/>
        <c:auto val="1"/>
        <c:lblAlgn val="ctr"/>
        <c:lblOffset val="100"/>
        <c:noMultiLvlLbl val="0"/>
      </c:catAx>
      <c:valAx>
        <c:axId val="1159703168"/>
        <c:scaling>
          <c:orientation val="minMax"/>
          <c:max val="9200"/>
          <c:min val="3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9702688"/>
        <c:crosses val="autoZero"/>
        <c:crossBetween val="between"/>
        <c:majorUnit val="59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'Graphique 3'!$A$5</c:f>
              <c:strCache>
                <c:ptCount val="1"/>
                <c:pt idx="0">
                  <c:v>Valeur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3'!$B$4:$G$4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3'!$B$5:$G$5</c:f>
              <c:numCache>
                <c:formatCode>#,##0</c:formatCode>
                <c:ptCount val="6"/>
                <c:pt idx="0">
                  <c:v>15173.800000000005</c:v>
                </c:pt>
                <c:pt idx="1">
                  <c:v>12698.660441433844</c:v>
                </c:pt>
                <c:pt idx="2">
                  <c:v>13870.176841726399</c:v>
                </c:pt>
                <c:pt idx="3">
                  <c:v>15518.623172610842</c:v>
                </c:pt>
                <c:pt idx="4">
                  <c:v>15682.992698158883</c:v>
                </c:pt>
                <c:pt idx="5">
                  <c:v>16051.844989369332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03-4E9B-99F9-13417FA7FB5A}"/>
            </c:ext>
          </c:extLst>
        </c:ser>
        <c:ser>
          <c:idx val="1"/>
          <c:order val="1"/>
          <c:tx>
            <c:strRef>
              <c:f>'Graphique 3'!$A$6</c:f>
              <c:strCache>
                <c:ptCount val="1"/>
                <c:pt idx="0">
                  <c:v>Volume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'Graphique 3'!$B$4:$G$4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3'!$B$6:$G$6</c:f>
              <c:numCache>
                <c:formatCode>#,##0</c:formatCode>
                <c:ptCount val="6"/>
                <c:pt idx="0">
                  <c:v>15064.955829626106</c:v>
                </c:pt>
                <c:pt idx="1">
                  <c:v>12645.581223061727</c:v>
                </c:pt>
                <c:pt idx="2">
                  <c:v>13610.64714056813</c:v>
                </c:pt>
                <c:pt idx="3">
                  <c:v>14875.329219576304</c:v>
                </c:pt>
                <c:pt idx="4">
                  <c:v>14825.165733759695</c:v>
                </c:pt>
                <c:pt idx="5">
                  <c:v>15056.936146996635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03-4E9B-99F9-13417FA7F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9702688"/>
        <c:axId val="1159703168"/>
      </c:lineChart>
      <c:catAx>
        <c:axId val="115970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9703168"/>
        <c:crosses val="autoZero"/>
        <c:auto val="1"/>
        <c:lblAlgn val="ctr"/>
        <c:lblOffset val="100"/>
        <c:noMultiLvlLbl val="0"/>
      </c:catAx>
      <c:valAx>
        <c:axId val="1159703168"/>
        <c:scaling>
          <c:orientation val="minMax"/>
          <c:max val="16100"/>
          <c:min val="1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9702688"/>
        <c:crosses val="autoZero"/>
        <c:crossBetween val="between"/>
        <c:majorUnit val="36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'Graphique 4'!$A$5</c:f>
              <c:strCache>
                <c:ptCount val="1"/>
                <c:pt idx="0">
                  <c:v>Valeur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4'!$B$4:$G$4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4'!$B$5:$G$5</c:f>
              <c:numCache>
                <c:formatCode>#,##0</c:formatCode>
                <c:ptCount val="6"/>
                <c:pt idx="0">
                  <c:v>8513.1999999999989</c:v>
                </c:pt>
                <c:pt idx="1">
                  <c:v>7581.9044864687567</c:v>
                </c:pt>
                <c:pt idx="2">
                  <c:v>8862.5761151627667</c:v>
                </c:pt>
                <c:pt idx="3">
                  <c:v>11471.863382019219</c:v>
                </c:pt>
                <c:pt idx="4">
                  <c:v>12398.662852079517</c:v>
                </c:pt>
                <c:pt idx="5">
                  <c:v>12741.418027806187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4B-453C-9B37-EF14927CD7C4}"/>
            </c:ext>
          </c:extLst>
        </c:ser>
        <c:ser>
          <c:idx val="1"/>
          <c:order val="1"/>
          <c:tx>
            <c:strRef>
              <c:f>'Graphique 4'!$A$6</c:f>
              <c:strCache>
                <c:ptCount val="1"/>
                <c:pt idx="0">
                  <c:v>Volume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'Graphique 4'!$B$4:$G$4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4'!$B$6:$G$6</c:f>
              <c:numCache>
                <c:formatCode>#,##0</c:formatCode>
                <c:ptCount val="6"/>
                <c:pt idx="0">
                  <c:v>8489.4294102136246</c:v>
                </c:pt>
                <c:pt idx="1">
                  <c:v>7599.4095710414331</c:v>
                </c:pt>
                <c:pt idx="2">
                  <c:v>8806.0401911822501</c:v>
                </c:pt>
                <c:pt idx="3">
                  <c:v>11023.117119417535</c:v>
                </c:pt>
                <c:pt idx="4">
                  <c:v>11622.586126560278</c:v>
                </c:pt>
                <c:pt idx="5">
                  <c:v>11980.516701948027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4B-453C-9B37-EF14927CD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9702688"/>
        <c:axId val="1159703168"/>
      </c:lineChart>
      <c:catAx>
        <c:axId val="115970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9703168"/>
        <c:crosses val="autoZero"/>
        <c:auto val="1"/>
        <c:lblAlgn val="ctr"/>
        <c:lblOffset val="100"/>
        <c:noMultiLvlLbl val="0"/>
      </c:catAx>
      <c:valAx>
        <c:axId val="1159703168"/>
        <c:scaling>
          <c:orientation val="minMax"/>
          <c:max val="12800"/>
          <c:min val="7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9702688"/>
        <c:crosses val="autoZero"/>
        <c:crossBetween val="between"/>
        <c:majorUnit val="54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'Graphique 5'!$A$5</c:f>
              <c:strCache>
                <c:ptCount val="1"/>
                <c:pt idx="0">
                  <c:v>Valeur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5'!$B$4:$G$4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5'!$B$5:$G$5</c:f>
              <c:numCache>
                <c:formatCode>#,##0</c:formatCode>
                <c:ptCount val="6"/>
                <c:pt idx="0">
                  <c:v>21111.5</c:v>
                </c:pt>
                <c:pt idx="1">
                  <c:v>19571.175220287209</c:v>
                </c:pt>
                <c:pt idx="2">
                  <c:v>20931.763277225215</c:v>
                </c:pt>
                <c:pt idx="3">
                  <c:v>22951.055647703026</c:v>
                </c:pt>
                <c:pt idx="4">
                  <c:v>24614.715456091693</c:v>
                </c:pt>
                <c:pt idx="5">
                  <c:v>24290.998927343331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DA-42F5-AA4D-605B6E0C917F}"/>
            </c:ext>
          </c:extLst>
        </c:ser>
        <c:ser>
          <c:idx val="1"/>
          <c:order val="1"/>
          <c:tx>
            <c:strRef>
              <c:f>'Graphique 5'!$A$6</c:f>
              <c:strCache>
                <c:ptCount val="1"/>
                <c:pt idx="0">
                  <c:v>Volume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'Graphique 5'!$B$4:$G$4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5'!$B$6:$G$6</c:f>
              <c:numCache>
                <c:formatCode>#,##0</c:formatCode>
                <c:ptCount val="6"/>
                <c:pt idx="0">
                  <c:v>20915.307457983312</c:v>
                </c:pt>
                <c:pt idx="1">
                  <c:v>19872.02816416166</c:v>
                </c:pt>
                <c:pt idx="2">
                  <c:v>20899.157024580127</c:v>
                </c:pt>
                <c:pt idx="3">
                  <c:v>22269.964816732638</c:v>
                </c:pt>
                <c:pt idx="4">
                  <c:v>23517.922358710886</c:v>
                </c:pt>
                <c:pt idx="5">
                  <c:v>22030.387691372234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DA-42F5-AA4D-605B6E0C9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9702688"/>
        <c:axId val="1159703168"/>
      </c:lineChart>
      <c:catAx>
        <c:axId val="115970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9703168"/>
        <c:crosses val="autoZero"/>
        <c:auto val="1"/>
        <c:lblAlgn val="ctr"/>
        <c:lblOffset val="100"/>
        <c:noMultiLvlLbl val="0"/>
      </c:catAx>
      <c:valAx>
        <c:axId val="1159703168"/>
        <c:scaling>
          <c:orientation val="minMax"/>
          <c:max val="24800"/>
          <c:min val="19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9702688"/>
        <c:crosses val="autoZero"/>
        <c:crossBetween val="between"/>
        <c:majorUnit val="54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'Graphique 6'!$A$5</c:f>
              <c:strCache>
                <c:ptCount val="1"/>
                <c:pt idx="0">
                  <c:v>Valeur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'Graphique 6'!$B$4:$G$4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6'!$B$5:$G$5</c:f>
              <c:numCache>
                <c:formatCode>#,##0</c:formatCode>
                <c:ptCount val="6"/>
                <c:pt idx="0">
                  <c:v>2348.1999999999998</c:v>
                </c:pt>
                <c:pt idx="1">
                  <c:v>2854.0008504573061</c:v>
                </c:pt>
                <c:pt idx="2">
                  <c:v>2636.2921841219572</c:v>
                </c:pt>
                <c:pt idx="3">
                  <c:v>2975.654847382053</c:v>
                </c:pt>
                <c:pt idx="4">
                  <c:v>2767.0859087213685</c:v>
                </c:pt>
                <c:pt idx="5">
                  <c:v>3051.2474173371957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D5-488F-B291-1ED5536A45B6}"/>
            </c:ext>
          </c:extLst>
        </c:ser>
        <c:ser>
          <c:idx val="1"/>
          <c:order val="1"/>
          <c:tx>
            <c:strRef>
              <c:f>'Graphique 6'!$A$6</c:f>
              <c:strCache>
                <c:ptCount val="1"/>
                <c:pt idx="0">
                  <c:v>Volume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'Graphique 6'!$B$4:$G$4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'Graphique 6'!$B$6:$G$6</c:f>
              <c:numCache>
                <c:formatCode>#,##0</c:formatCode>
                <c:ptCount val="6"/>
                <c:pt idx="0">
                  <c:v>2457.9512268130006</c:v>
                </c:pt>
                <c:pt idx="1">
                  <c:v>3085.07991324963</c:v>
                </c:pt>
                <c:pt idx="2">
                  <c:v>2909.2220168977219</c:v>
                </c:pt>
                <c:pt idx="3">
                  <c:v>3288.1365444131061</c:v>
                </c:pt>
                <c:pt idx="4">
                  <c:v>3256.3778164182249</c:v>
                </c:pt>
                <c:pt idx="5">
                  <c:v>3770.8117934968377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D5-488F-B291-1ED5536A4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9702688"/>
        <c:axId val="1159703168"/>
      </c:lineChart>
      <c:catAx>
        <c:axId val="115970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9703168"/>
        <c:crosses val="autoZero"/>
        <c:auto val="1"/>
        <c:lblAlgn val="ctr"/>
        <c:lblOffset val="100"/>
        <c:noMultiLvlLbl val="0"/>
      </c:catAx>
      <c:valAx>
        <c:axId val="1159703168"/>
        <c:scaling>
          <c:orientation val="minMax"/>
          <c:max val="3800"/>
          <c:min val="2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9702688"/>
        <c:crosses val="autoZero"/>
        <c:crossBetween val="between"/>
        <c:majorUnit val="1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57978</xdr:colOff>
      <xdr:row>9</xdr:row>
      <xdr:rowOff>44726</xdr:rowOff>
    </xdr:from>
    <xdr:to>
      <xdr:col>13</xdr:col>
      <xdr:colOff>57978</xdr:colOff>
      <xdr:row>28</xdr:row>
      <xdr:rowOff>112643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0DBF402-9A36-8AA6-7A9C-8A6CB432BC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466587</xdr:colOff>
      <xdr:row>14</xdr:row>
      <xdr:rowOff>39204</xdr:rowOff>
    </xdr:from>
    <xdr:to>
      <xdr:col>12</xdr:col>
      <xdr:colOff>223630</xdr:colOff>
      <xdr:row>33</xdr:row>
      <xdr:rowOff>107121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2E4286B-E56F-4506-BB98-6BAB4CA6A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57978</xdr:colOff>
      <xdr:row>9</xdr:row>
      <xdr:rowOff>44726</xdr:rowOff>
    </xdr:from>
    <xdr:to>
      <xdr:col>13</xdr:col>
      <xdr:colOff>57978</xdr:colOff>
      <xdr:row>28</xdr:row>
      <xdr:rowOff>112643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E25C0D9-27E2-4F53-9D64-9A438B4D9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57978</xdr:colOff>
      <xdr:row>9</xdr:row>
      <xdr:rowOff>44726</xdr:rowOff>
    </xdr:from>
    <xdr:to>
      <xdr:col>13</xdr:col>
      <xdr:colOff>57978</xdr:colOff>
      <xdr:row>28</xdr:row>
      <xdr:rowOff>112643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8C09C9F-BE58-41D6-A3E8-033DF8A59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24848</xdr:colOff>
      <xdr:row>11</xdr:row>
      <xdr:rowOff>47901</xdr:rowOff>
    </xdr:from>
    <xdr:to>
      <xdr:col>13</xdr:col>
      <xdr:colOff>24848</xdr:colOff>
      <xdr:row>31</xdr:row>
      <xdr:rowOff>4969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BDA9BB6-CBF6-444B-8F7F-2589BF4D5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57978</xdr:colOff>
      <xdr:row>9</xdr:row>
      <xdr:rowOff>44726</xdr:rowOff>
    </xdr:from>
    <xdr:to>
      <xdr:col>13</xdr:col>
      <xdr:colOff>57978</xdr:colOff>
      <xdr:row>28</xdr:row>
      <xdr:rowOff>112643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81A4715-AAF4-4201-B405-611B0E72B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zoomScale="115" zoomScaleNormal="115" workbookViewId="0"/>
  </sheetViews>
  <sheetFormatPr baseColWidth="10" defaultColWidth="11.453125" defaultRowHeight="10" x14ac:dyDescent="0.2"/>
  <cols>
    <col min="1" max="16384" width="11.453125" style="1"/>
  </cols>
  <sheetData>
    <row r="1" spans="1:2" ht="10.5" x14ac:dyDescent="0.25">
      <c r="A1" s="5" t="s">
        <v>10</v>
      </c>
    </row>
    <row r="2" spans="1:2" ht="10.5" x14ac:dyDescent="0.25">
      <c r="A2" s="5"/>
    </row>
    <row r="3" spans="1:2" ht="10.5" x14ac:dyDescent="0.25">
      <c r="A3" s="5"/>
      <c r="B3" s="9" t="s">
        <v>23</v>
      </c>
    </row>
    <row r="4" spans="1:2" ht="10.5" x14ac:dyDescent="0.25">
      <c r="A4" s="5"/>
      <c r="B4" s="9" t="s">
        <v>24</v>
      </c>
    </row>
    <row r="5" spans="1:2" ht="10.5" x14ac:dyDescent="0.25">
      <c r="A5" s="5"/>
      <c r="B5" s="9" t="s">
        <v>25</v>
      </c>
    </row>
    <row r="6" spans="1:2" x14ac:dyDescent="0.2">
      <c r="B6" s="9" t="s">
        <v>29</v>
      </c>
    </row>
    <row r="7" spans="1:2" x14ac:dyDescent="0.2">
      <c r="B7" s="9" t="s">
        <v>32</v>
      </c>
    </row>
    <row r="8" spans="1:2" x14ac:dyDescent="0.2">
      <c r="B8" s="9" t="s">
        <v>30</v>
      </c>
    </row>
    <row r="9" spans="1:2" x14ac:dyDescent="0.2">
      <c r="B9" s="9" t="s">
        <v>33</v>
      </c>
    </row>
    <row r="10" spans="1:2" x14ac:dyDescent="0.2">
      <c r="B10" s="9" t="s">
        <v>31</v>
      </c>
    </row>
  </sheetData>
  <hyperlinks>
    <hyperlink ref="B3" location="'Tableau 1'!A1" display="Tableau 1 – Évolution annuelle des chiffres d’affaires en volume des secteurs culturels marchands, 2019, 2022 et 2023" xr:uid="{4FB96ABD-AC6E-4371-9BBC-1F5D8F388B5A}"/>
    <hyperlink ref="B4" location="'Tableau 2'!A1" display="Tableau 2 – Évolution annuelle des chiffres d’affaires en valeur des secteurs culturels marchands, 2019, 2022 et 2023" xr:uid="{2E697909-F110-4818-AF81-D48BB6CA58A7}"/>
    <hyperlink ref="B5" location="'Graphique 1'!A1" display="Graphique 1 - Chiffre d'affaires en valeur et en volume de l’ensemble des secteurs culturels marchands, 2019-2024" xr:uid="{36D1999D-373D-4F44-9331-85D3D8785F07}"/>
    <hyperlink ref="B6" location="'Graphique 2'!A1" display="Graphique 2 - Chiffre d'affaires en valeur et en volume du spectacle vivant marchand, 2019-2024" xr:uid="{6B54FA58-2E93-42C6-A843-B38B28796D8C}"/>
    <hyperlink ref="B7" location="'Graphique 3'!A1" display="Graphique 3 - Chiffre d'affaires en valeur et en volume de la publicité, 2019-2024" xr:uid="{5290F2ED-05DE-49F4-9E68-2D40D1A19398}"/>
    <hyperlink ref="B8" location="'Graphique 4'!A1" display="Graphique 4 - Chiffre d'affaires en valeur et en volume des arts visuels, 2019-2024" xr:uid="{39B71D8B-436A-4B50-BBE9-C343464E587E}"/>
    <hyperlink ref="B9" location="'Graphique 5'!A1" display="Graphique 5 - Chiffre d'affaires en valeur et en volume du secteur &quot;audiovisuel et production cinéma&quot;*, 2019-2024" xr:uid="{596730CF-0840-4141-A392-7E854EB25ED9}"/>
    <hyperlink ref="B10" location="'Graphique 6'!A1" display="Graphique 6 - Chiffre d'affaires en valeur et en volume des jeux vidéo, 2019-2024" xr:uid="{58F71F61-B1AD-4689-BCDA-0B487F9F560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6"/>
  <sheetViews>
    <sheetView tabSelected="1" zoomScale="115" zoomScaleNormal="115" workbookViewId="0">
      <selection activeCell="K1" sqref="K1:K1048576"/>
    </sheetView>
  </sheetViews>
  <sheetFormatPr baseColWidth="10" defaultColWidth="11.453125" defaultRowHeight="10" x14ac:dyDescent="0.2"/>
  <cols>
    <col min="1" max="1" width="35.1796875" style="1" bestFit="1" customWidth="1"/>
    <col min="2" max="2" width="5.7265625" style="1" bestFit="1" customWidth="1"/>
    <col min="3" max="4" width="5.7265625" style="1" customWidth="1"/>
    <col min="5" max="6" width="5.7265625" style="1" bestFit="1" customWidth="1"/>
    <col min="7" max="7" width="5.7265625" style="1" customWidth="1"/>
    <col min="8" max="9" width="8.26953125" style="1" bestFit="1" customWidth="1"/>
    <col min="10" max="16384" width="11.453125" style="1"/>
  </cols>
  <sheetData>
    <row r="1" spans="1:11" ht="10.5" x14ac:dyDescent="0.25">
      <c r="A1" s="2" t="s">
        <v>23</v>
      </c>
    </row>
    <row r="2" spans="1:11" x14ac:dyDescent="0.2">
      <c r="A2" s="3" t="s">
        <v>5</v>
      </c>
    </row>
    <row r="3" spans="1:11" x14ac:dyDescent="0.2">
      <c r="A3" s="3"/>
    </row>
    <row r="4" spans="1:11" ht="10.5" x14ac:dyDescent="0.25">
      <c r="B4" s="14">
        <v>2019</v>
      </c>
      <c r="C4" s="14">
        <v>2020</v>
      </c>
      <c r="D4" s="14">
        <v>2021</v>
      </c>
      <c r="E4" s="14">
        <v>2022</v>
      </c>
      <c r="F4" s="14">
        <v>2023</v>
      </c>
      <c r="G4" s="23">
        <v>2024</v>
      </c>
      <c r="H4" s="14" t="s">
        <v>20</v>
      </c>
      <c r="I4" s="14" t="s">
        <v>21</v>
      </c>
    </row>
    <row r="5" spans="1:11" ht="10.5" x14ac:dyDescent="0.25">
      <c r="A5" s="13"/>
      <c r="B5" s="22"/>
      <c r="C5" s="22"/>
      <c r="D5" s="22"/>
      <c r="E5" s="22"/>
      <c r="F5" s="22"/>
      <c r="G5" s="24"/>
      <c r="H5" s="31" t="s">
        <v>6</v>
      </c>
      <c r="I5" s="31"/>
    </row>
    <row r="6" spans="1:11" x14ac:dyDescent="0.2">
      <c r="A6" s="21" t="s">
        <v>11</v>
      </c>
      <c r="B6" s="11">
        <v>27551.425006494312</v>
      </c>
      <c r="C6" s="11">
        <v>25887.043082933553</v>
      </c>
      <c r="D6" s="11">
        <v>27149.888182038962</v>
      </c>
      <c r="E6" s="11">
        <v>29439.323801762926</v>
      </c>
      <c r="F6" s="11">
        <v>30947.783604929282</v>
      </c>
      <c r="G6" s="25">
        <v>30031.623216017088</v>
      </c>
      <c r="H6" s="12">
        <f>(G6/F6-1)*100</f>
        <v>-2.9603424936907929</v>
      </c>
      <c r="I6" s="12">
        <f>(G6/B6-1)*100</f>
        <v>9.0020687094702225</v>
      </c>
      <c r="K6" s="32">
        <f>E6/D6-1</f>
        <v>8.4325784488443745E-2</v>
      </c>
    </row>
    <row r="7" spans="1:11" x14ac:dyDescent="0.2">
      <c r="A7" s="19" t="s">
        <v>14</v>
      </c>
      <c r="B7" s="15">
        <v>1724.1985007834257</v>
      </c>
      <c r="C7" s="15">
        <v>647.67411501744891</v>
      </c>
      <c r="D7" s="15">
        <v>813.85484104085663</v>
      </c>
      <c r="E7" s="15">
        <v>1378.0481405485971</v>
      </c>
      <c r="F7" s="15">
        <v>1690.8547766260351</v>
      </c>
      <c r="G7" s="26">
        <v>1661.1469215748916</v>
      </c>
      <c r="H7" s="16">
        <f t="shared" ref="H7:H21" si="0">(G7/F7-1)*100</f>
        <v>-1.7569725952706117</v>
      </c>
      <c r="I7" s="16">
        <f t="shared" ref="I7:I21" si="1">(G7/B7-1)*100</f>
        <v>-3.6568631268316998</v>
      </c>
      <c r="K7" s="32">
        <f t="shared" ref="K7:K21" si="2">E7/D7-1</f>
        <v>0.69323578488048487</v>
      </c>
    </row>
    <row r="8" spans="1:11" x14ac:dyDescent="0.2">
      <c r="A8" s="19" t="s">
        <v>15</v>
      </c>
      <c r="B8" s="15">
        <v>2457.9512268130006</v>
      </c>
      <c r="C8" s="15">
        <v>3085.07991324963</v>
      </c>
      <c r="D8" s="15">
        <v>2909.2220168977219</v>
      </c>
      <c r="E8" s="15">
        <v>3288.1365444131061</v>
      </c>
      <c r="F8" s="15">
        <v>3256.3778164182249</v>
      </c>
      <c r="G8" s="26">
        <v>3770.8117934968377</v>
      </c>
      <c r="H8" s="16">
        <f t="shared" si="0"/>
        <v>15.797736198941802</v>
      </c>
      <c r="I8" s="16">
        <f t="shared" si="1"/>
        <v>53.41279974810984</v>
      </c>
      <c r="K8" s="32">
        <f t="shared" si="2"/>
        <v>0.13024599886654342</v>
      </c>
    </row>
    <row r="9" spans="1:11" x14ac:dyDescent="0.2">
      <c r="A9" s="19" t="s">
        <v>16</v>
      </c>
      <c r="B9" s="15">
        <v>1199.5009228887288</v>
      </c>
      <c r="C9" s="15">
        <v>1079.9641823435479</v>
      </c>
      <c r="D9" s="15">
        <v>1082.4817839992477</v>
      </c>
      <c r="E9" s="15">
        <v>1114.875265500852</v>
      </c>
      <c r="F9" s="15">
        <v>1046.1564855785755</v>
      </c>
      <c r="G9" s="26">
        <v>1016.4347604861293</v>
      </c>
      <c r="H9" s="16">
        <f t="shared" si="0"/>
        <v>-2.8410400835978789</v>
      </c>
      <c r="I9" s="16">
        <f t="shared" si="1"/>
        <v>-15.261860904760772</v>
      </c>
      <c r="K9" s="32">
        <f t="shared" si="2"/>
        <v>2.9925197800489522E-2</v>
      </c>
    </row>
    <row r="10" spans="1:11" x14ac:dyDescent="0.2">
      <c r="A10" s="19" t="s">
        <v>17</v>
      </c>
      <c r="B10" s="15">
        <v>1254.4668980258461</v>
      </c>
      <c r="C10" s="15">
        <v>1202.2967081612653</v>
      </c>
      <c r="D10" s="15">
        <v>1445.1725155210111</v>
      </c>
      <c r="E10" s="15">
        <v>1388.2990345677358</v>
      </c>
      <c r="F10" s="15">
        <v>1436.4721675955598</v>
      </c>
      <c r="G10" s="26">
        <v>1552.8420490869933</v>
      </c>
      <c r="H10" s="16">
        <f t="shared" si="0"/>
        <v>8.101088494197505</v>
      </c>
      <c r="I10" s="16">
        <f t="shared" si="1"/>
        <v>23.785015892463957</v>
      </c>
      <c r="K10" s="32">
        <f t="shared" si="2"/>
        <v>-3.9354111943356029E-2</v>
      </c>
    </row>
    <row r="11" spans="1:11" x14ac:dyDescent="0.2">
      <c r="A11" s="21" t="s">
        <v>2</v>
      </c>
      <c r="B11" s="11">
        <v>6152.6334644748486</v>
      </c>
      <c r="C11" s="11">
        <v>3415.8221795457921</v>
      </c>
      <c r="D11" s="11">
        <v>3875.569609897314</v>
      </c>
      <c r="E11" s="11">
        <v>6912.6001920442031</v>
      </c>
      <c r="F11" s="11">
        <v>7821.894474713572</v>
      </c>
      <c r="G11" s="25">
        <v>8444.6453288494886</v>
      </c>
      <c r="H11" s="12">
        <f t="shared" si="0"/>
        <v>7.9616371219163096</v>
      </c>
      <c r="I11" s="12">
        <f t="shared" si="1"/>
        <v>37.252533855765321</v>
      </c>
      <c r="K11" s="32">
        <f t="shared" si="2"/>
        <v>0.78363463641344766</v>
      </c>
    </row>
    <row r="12" spans="1:11" x14ac:dyDescent="0.2">
      <c r="A12" s="21" t="s">
        <v>0</v>
      </c>
      <c r="B12" s="11">
        <v>15064.955829626106</v>
      </c>
      <c r="C12" s="11">
        <v>12645.581223061727</v>
      </c>
      <c r="D12" s="11">
        <v>13610.64714056813</v>
      </c>
      <c r="E12" s="11">
        <v>14875.329219576304</v>
      </c>
      <c r="F12" s="11">
        <v>14825.165733759695</v>
      </c>
      <c r="G12" s="25">
        <v>15056.936146996635</v>
      </c>
      <c r="H12" s="12">
        <f t="shared" si="0"/>
        <v>1.5633579913994167</v>
      </c>
      <c r="I12" s="12">
        <f t="shared" si="1"/>
        <v>-5.3234026837967185E-2</v>
      </c>
      <c r="K12" s="32">
        <f t="shared" si="2"/>
        <v>9.291858542410103E-2</v>
      </c>
    </row>
    <row r="13" spans="1:11" x14ac:dyDescent="0.2">
      <c r="A13" s="21" t="s">
        <v>12</v>
      </c>
      <c r="B13" s="11">
        <v>477.55995658930328</v>
      </c>
      <c r="C13" s="11">
        <v>259.15037940484433</v>
      </c>
      <c r="D13" s="11">
        <v>304.60213077217088</v>
      </c>
      <c r="E13" s="11">
        <v>476.9053512650645</v>
      </c>
      <c r="F13" s="11">
        <v>516.48503101617473</v>
      </c>
      <c r="G13" s="25">
        <v>539.96548284718881</v>
      </c>
      <c r="H13" s="12">
        <f t="shared" si="0"/>
        <v>4.5462018104990731</v>
      </c>
      <c r="I13" s="12">
        <f t="shared" si="1"/>
        <v>13.067579347226065</v>
      </c>
      <c r="K13" s="32">
        <f t="shared" si="2"/>
        <v>0.56566649765746035</v>
      </c>
    </row>
    <row r="14" spans="1:11" x14ac:dyDescent="0.2">
      <c r="A14" s="21" t="s">
        <v>1</v>
      </c>
      <c r="B14" s="11">
        <v>10790.742809769223</v>
      </c>
      <c r="C14" s="11">
        <v>9184.4895416304134</v>
      </c>
      <c r="D14" s="11">
        <v>9396.6248078375957</v>
      </c>
      <c r="E14" s="11">
        <v>9633.8458613638868</v>
      </c>
      <c r="F14" s="11">
        <v>9229.2429639025577</v>
      </c>
      <c r="G14" s="25">
        <v>8860.1426226966578</v>
      </c>
      <c r="H14" s="12">
        <f t="shared" si="0"/>
        <v>-3.9992482877471813</v>
      </c>
      <c r="I14" s="12">
        <f t="shared" si="1"/>
        <v>-17.891263104934051</v>
      </c>
      <c r="K14" s="32">
        <f t="shared" si="2"/>
        <v>2.5245346959945403E-2</v>
      </c>
    </row>
    <row r="15" spans="1:11" x14ac:dyDescent="0.2">
      <c r="A15" s="21" t="s">
        <v>3</v>
      </c>
      <c r="B15" s="11">
        <v>6368.6247587689832</v>
      </c>
      <c r="C15" s="11">
        <v>5756.7425209006706</v>
      </c>
      <c r="D15" s="11">
        <v>6102.4149661823621</v>
      </c>
      <c r="E15" s="11">
        <v>6465.8388755166443</v>
      </c>
      <c r="F15" s="11">
        <v>6528.8565757921388</v>
      </c>
      <c r="G15" s="25">
        <v>6529.3661696906993</v>
      </c>
      <c r="H15" s="12">
        <f t="shared" si="0"/>
        <v>7.8052549117080261E-3</v>
      </c>
      <c r="I15" s="12">
        <f t="shared" si="1"/>
        <v>2.5239579502684739</v>
      </c>
      <c r="K15" s="32">
        <f t="shared" si="2"/>
        <v>5.9554112814068194E-2</v>
      </c>
    </row>
    <row r="16" spans="1:11" x14ac:dyDescent="0.2">
      <c r="A16" s="21" t="s">
        <v>13</v>
      </c>
      <c r="B16" s="11">
        <v>8489.4294102136246</v>
      </c>
      <c r="C16" s="11">
        <v>7599.4095710414331</v>
      </c>
      <c r="D16" s="11">
        <v>8806.0401911822501</v>
      </c>
      <c r="E16" s="11">
        <v>11023.117119417535</v>
      </c>
      <c r="F16" s="11">
        <v>11622.586126560278</v>
      </c>
      <c r="G16" s="25">
        <v>11980.516701948027</v>
      </c>
      <c r="H16" s="12">
        <f t="shared" si="0"/>
        <v>3.0796121576573743</v>
      </c>
      <c r="I16" s="12">
        <f t="shared" si="1"/>
        <v>41.122755406085098</v>
      </c>
      <c r="K16" s="32">
        <f t="shared" si="2"/>
        <v>0.25176775032838372</v>
      </c>
    </row>
    <row r="17" spans="1:11" x14ac:dyDescent="0.2">
      <c r="A17" s="19" t="s">
        <v>18</v>
      </c>
      <c r="B17" s="15">
        <v>3417.2025820745043</v>
      </c>
      <c r="C17" s="15">
        <v>3045.5062451545973</v>
      </c>
      <c r="D17" s="15">
        <v>3739.5790917217014</v>
      </c>
      <c r="E17" s="15">
        <v>4890.62186737311</v>
      </c>
      <c r="F17" s="15">
        <v>5528.8728964453376</v>
      </c>
      <c r="G17" s="26">
        <v>5580.2592947697231</v>
      </c>
      <c r="H17" s="16">
        <f t="shared" si="0"/>
        <v>0.92941905677417225</v>
      </c>
      <c r="I17" s="16">
        <f t="shared" si="1"/>
        <v>63.29904829294837</v>
      </c>
      <c r="K17" s="32">
        <f t="shared" si="2"/>
        <v>0.30780008857132346</v>
      </c>
    </row>
    <row r="18" spans="1:11" x14ac:dyDescent="0.2">
      <c r="A18" s="19" t="s">
        <v>19</v>
      </c>
      <c r="B18" s="15">
        <v>1300.7534541215059</v>
      </c>
      <c r="C18" s="15">
        <v>1105.7564174079541</v>
      </c>
      <c r="D18" s="15">
        <v>1257.5531409943419</v>
      </c>
      <c r="E18" s="15">
        <v>1392.037982236812</v>
      </c>
      <c r="F18" s="15">
        <v>1425.3560730464615</v>
      </c>
      <c r="G18" s="26">
        <v>1390.3913615052438</v>
      </c>
      <c r="H18" s="16">
        <f t="shared" si="0"/>
        <v>-2.4530510096671065</v>
      </c>
      <c r="I18" s="16">
        <f t="shared" si="1"/>
        <v>6.8912296253925254</v>
      </c>
      <c r="K18" s="32">
        <f t="shared" si="2"/>
        <v>0.10694167654508302</v>
      </c>
    </row>
    <row r="19" spans="1:11" x14ac:dyDescent="0.2">
      <c r="A19" s="21" t="s">
        <v>4</v>
      </c>
      <c r="B19" s="11">
        <v>8995.4175040107766</v>
      </c>
      <c r="C19" s="11">
        <v>8356.5118862515865</v>
      </c>
      <c r="D19" s="11">
        <v>9568.5876451324111</v>
      </c>
      <c r="E19" s="11">
        <v>9374.072781440218</v>
      </c>
      <c r="F19" s="11">
        <v>9442.5410881258576</v>
      </c>
      <c r="G19" s="25">
        <v>9399.7787983984235</v>
      </c>
      <c r="H19" s="12">
        <f t="shared" si="0"/>
        <v>-0.4528684527643545</v>
      </c>
      <c r="I19" s="12">
        <f t="shared" si="1"/>
        <v>4.4951920709333848</v>
      </c>
      <c r="K19" s="32">
        <f t="shared" si="2"/>
        <v>-2.0328482207208842E-2</v>
      </c>
    </row>
    <row r="20" spans="1:11" x14ac:dyDescent="0.2">
      <c r="A20" s="21" t="s">
        <v>7</v>
      </c>
      <c r="B20" s="11">
        <v>397.9864501236022</v>
      </c>
      <c r="C20" s="11">
        <v>354.86650211577478</v>
      </c>
      <c r="D20" s="11">
        <v>488.94540423797173</v>
      </c>
      <c r="E20" s="11">
        <v>489.98014595316869</v>
      </c>
      <c r="F20" s="11">
        <v>496.79448440284773</v>
      </c>
      <c r="G20" s="25">
        <v>511.16898330511572</v>
      </c>
      <c r="H20" s="12">
        <f t="shared" si="0"/>
        <v>2.8934497772346024</v>
      </c>
      <c r="I20" s="12">
        <f t="shared" si="1"/>
        <v>28.438790603640541</v>
      </c>
      <c r="K20" s="32">
        <f t="shared" si="2"/>
        <v>2.1162725045134057E-3</v>
      </c>
    </row>
    <row r="21" spans="1:11" ht="10.5" x14ac:dyDescent="0.25">
      <c r="A21" s="20" t="s">
        <v>8</v>
      </c>
      <c r="B21" s="17">
        <f>SUM(B6:B20)-SUM(B7:B10)-SUM(B17:B18)</f>
        <v>84288.775190070766</v>
      </c>
      <c r="C21" s="17">
        <f t="shared" ref="C21:G21" si="3">SUM(C6:C20)-SUM(C7:C10)-SUM(C17:C18)</f>
        <v>73459.616886885808</v>
      </c>
      <c r="D21" s="17">
        <f t="shared" si="3"/>
        <v>79303.320077849145</v>
      </c>
      <c r="E21" s="17">
        <f t="shared" si="3"/>
        <v>88691.013348339955</v>
      </c>
      <c r="F21" s="17">
        <f t="shared" si="3"/>
        <v>91431.350083202415</v>
      </c>
      <c r="G21" s="27">
        <f t="shared" si="3"/>
        <v>91354.143450749325</v>
      </c>
      <c r="H21" s="18">
        <f t="shared" si="0"/>
        <v>-8.4442187917854739E-2</v>
      </c>
      <c r="I21" s="18">
        <f t="shared" si="1"/>
        <v>8.3823358979249427</v>
      </c>
      <c r="K21" s="32">
        <f t="shared" si="2"/>
        <v>0.11837705232612272</v>
      </c>
    </row>
    <row r="22" spans="1:11" x14ac:dyDescent="0.2">
      <c r="A22" s="8" t="s">
        <v>22</v>
      </c>
      <c r="B22" s="7"/>
      <c r="C22" s="7"/>
      <c r="D22" s="7"/>
      <c r="E22" s="7"/>
      <c r="F22" s="7"/>
      <c r="G22" s="7"/>
    </row>
    <row r="25" spans="1:11" x14ac:dyDescent="0.2">
      <c r="C25" s="10"/>
    </row>
    <row r="26" spans="1:11" x14ac:dyDescent="0.2">
      <c r="C26" s="10"/>
    </row>
  </sheetData>
  <mergeCells count="1">
    <mergeCell ref="H5:I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9CDE3-4F0A-4755-9A7B-A94849C75916}">
  <dimension ref="A1:L27"/>
  <sheetViews>
    <sheetView zoomScale="115" zoomScaleNormal="115" workbookViewId="0">
      <selection activeCell="K26" sqref="K26"/>
    </sheetView>
  </sheetViews>
  <sheetFormatPr baseColWidth="10" defaultColWidth="11.453125" defaultRowHeight="10" x14ac:dyDescent="0.2"/>
  <cols>
    <col min="1" max="1" width="35.1796875" style="1" bestFit="1" customWidth="1"/>
    <col min="2" max="2" width="5.7265625" style="1" bestFit="1" customWidth="1"/>
    <col min="3" max="4" width="5.7265625" style="1" customWidth="1"/>
    <col min="5" max="6" width="5.7265625" style="1" bestFit="1" customWidth="1"/>
    <col min="7" max="7" width="5.7265625" style="1" customWidth="1"/>
    <col min="8" max="9" width="8.26953125" style="1" bestFit="1" customWidth="1"/>
    <col min="10" max="16384" width="11.453125" style="1"/>
  </cols>
  <sheetData>
    <row r="1" spans="1:12" ht="10.5" x14ac:dyDescent="0.25">
      <c r="A1" s="2" t="s">
        <v>24</v>
      </c>
    </row>
    <row r="2" spans="1:12" x14ac:dyDescent="0.2">
      <c r="A2" s="3" t="s">
        <v>5</v>
      </c>
    </row>
    <row r="3" spans="1:12" x14ac:dyDescent="0.2">
      <c r="A3" s="3"/>
    </row>
    <row r="4" spans="1:12" ht="10.5" x14ac:dyDescent="0.25">
      <c r="B4" s="14">
        <v>2019</v>
      </c>
      <c r="C4" s="14">
        <v>2020</v>
      </c>
      <c r="D4" s="14">
        <v>2021</v>
      </c>
      <c r="E4" s="14">
        <v>2022</v>
      </c>
      <c r="F4" s="14">
        <v>2023</v>
      </c>
      <c r="G4" s="23">
        <v>2024</v>
      </c>
      <c r="H4" s="14" t="s">
        <v>20</v>
      </c>
      <c r="I4" s="14" t="s">
        <v>21</v>
      </c>
    </row>
    <row r="5" spans="1:12" ht="10.5" x14ac:dyDescent="0.25">
      <c r="A5" s="13"/>
      <c r="B5" s="22"/>
      <c r="C5" s="22"/>
      <c r="D5" s="22"/>
      <c r="E5" s="22"/>
      <c r="F5" s="22"/>
      <c r="G5" s="24"/>
      <c r="H5" s="31" t="s">
        <v>6</v>
      </c>
      <c r="I5" s="31"/>
    </row>
    <row r="6" spans="1:12" x14ac:dyDescent="0.2">
      <c r="A6" s="21" t="s">
        <v>11</v>
      </c>
      <c r="B6" s="11">
        <v>27760.100000000002</v>
      </c>
      <c r="C6" s="11">
        <v>25435.650544181772</v>
      </c>
      <c r="D6" s="11">
        <v>27048.083818315441</v>
      </c>
      <c r="E6" s="11">
        <v>30021.239533591885</v>
      </c>
      <c r="F6" s="11">
        <v>31853.261470405734</v>
      </c>
      <c r="G6" s="25">
        <v>32046.000087479017</v>
      </c>
      <c r="H6" s="12">
        <f>(G6/F6-1)*100</f>
        <v>0.60508283351878855</v>
      </c>
      <c r="I6" s="12">
        <f>(G6/B6-1)*100</f>
        <v>15.439065736359069</v>
      </c>
      <c r="J6" s="7">
        <f t="shared" ref="J6:J10" si="0">G6-F6</f>
        <v>192.73861707328251</v>
      </c>
      <c r="L6" s="32">
        <f>E6/D6-1</f>
        <v>0.10992112177880742</v>
      </c>
    </row>
    <row r="7" spans="1:12" x14ac:dyDescent="0.2">
      <c r="A7" s="19" t="s">
        <v>14</v>
      </c>
      <c r="B7" s="15">
        <v>1777.1000000000001</v>
      </c>
      <c r="C7" s="15">
        <v>623.8841108143755</v>
      </c>
      <c r="D7" s="15">
        <v>848.88014562465332</v>
      </c>
      <c r="E7" s="15">
        <v>1418.2356847573726</v>
      </c>
      <c r="F7" s="15">
        <v>1761.302154290931</v>
      </c>
      <c r="G7" s="26">
        <v>1806.9933852497909</v>
      </c>
      <c r="H7" s="16">
        <f t="shared" ref="H7:H21" si="1">(G7/F7-1)*100</f>
        <v>2.5941733420098201</v>
      </c>
      <c r="I7" s="16">
        <f t="shared" ref="I7:I21" si="2">(G7/B7-1)*100</f>
        <v>1.6821442377913831</v>
      </c>
      <c r="J7" s="7">
        <f t="shared" si="0"/>
        <v>45.691230958859933</v>
      </c>
      <c r="L7" s="32">
        <f t="shared" ref="L7:L21" si="3">E7/D7-1</f>
        <v>0.67071369505733425</v>
      </c>
    </row>
    <row r="8" spans="1:12" x14ac:dyDescent="0.2">
      <c r="A8" s="19" t="s">
        <v>15</v>
      </c>
      <c r="B8" s="15">
        <v>2348.1999999999998</v>
      </c>
      <c r="C8" s="15">
        <v>2854.0008504573061</v>
      </c>
      <c r="D8" s="15">
        <v>2636.2921841219572</v>
      </c>
      <c r="E8" s="15">
        <v>2975.654847382053</v>
      </c>
      <c r="F8" s="15">
        <v>2767.0859087213685</v>
      </c>
      <c r="G8" s="26">
        <v>3051.2474173371957</v>
      </c>
      <c r="H8" s="16">
        <f t="shared" si="1"/>
        <v>10.269341754811446</v>
      </c>
      <c r="I8" s="16">
        <f t="shared" si="2"/>
        <v>29.939844022536242</v>
      </c>
      <c r="J8" s="7">
        <f t="shared" si="0"/>
        <v>284.16150861582719</v>
      </c>
      <c r="L8" s="32">
        <f t="shared" si="3"/>
        <v>0.12872725766287685</v>
      </c>
    </row>
    <row r="9" spans="1:12" x14ac:dyDescent="0.2">
      <c r="A9" s="19" t="s">
        <v>16</v>
      </c>
      <c r="B9" s="15">
        <v>1249.7999999999997</v>
      </c>
      <c r="C9" s="15">
        <v>1168.9553240899245</v>
      </c>
      <c r="D9" s="15">
        <v>1200.1665151733546</v>
      </c>
      <c r="E9" s="15">
        <v>1233.0631761953855</v>
      </c>
      <c r="F9" s="15">
        <v>1151.081174376528</v>
      </c>
      <c r="G9" s="26">
        <v>1194.0146902634465</v>
      </c>
      <c r="H9" s="16">
        <f t="shared" si="1"/>
        <v>3.7298425899609633</v>
      </c>
      <c r="I9" s="16">
        <f t="shared" si="2"/>
        <v>-4.4635389451554879</v>
      </c>
      <c r="J9" s="7">
        <f t="shared" si="0"/>
        <v>42.933515886918485</v>
      </c>
      <c r="L9" s="32">
        <f t="shared" si="3"/>
        <v>2.7410080689744376E-2</v>
      </c>
    </row>
    <row r="10" spans="1:12" x14ac:dyDescent="0.2">
      <c r="A10" s="19" t="s">
        <v>17</v>
      </c>
      <c r="B10" s="15">
        <v>1273.5</v>
      </c>
      <c r="C10" s="15">
        <v>1217.6350385329563</v>
      </c>
      <c r="D10" s="15">
        <v>1430.9816961702611</v>
      </c>
      <c r="E10" s="15">
        <v>1443.230177554045</v>
      </c>
      <c r="F10" s="15">
        <v>1559.0767769252129</v>
      </c>
      <c r="G10" s="26">
        <v>1702.7456672852513</v>
      </c>
      <c r="H10" s="16">
        <f t="shared" si="1"/>
        <v>9.2149977785815018</v>
      </c>
      <c r="I10" s="16">
        <f t="shared" si="2"/>
        <v>33.70598094112691</v>
      </c>
      <c r="J10" s="7">
        <f t="shared" si="0"/>
        <v>143.6688903600384</v>
      </c>
      <c r="L10" s="32">
        <f t="shared" si="3"/>
        <v>8.5594954963885694E-3</v>
      </c>
    </row>
    <row r="11" spans="1:12" x14ac:dyDescent="0.2">
      <c r="A11" s="21" t="s">
        <v>2</v>
      </c>
      <c r="B11" s="11">
        <v>6276.5</v>
      </c>
      <c r="C11" s="11">
        <v>3568.0765306460135</v>
      </c>
      <c r="D11" s="11">
        <v>3993.1962490145866</v>
      </c>
      <c r="E11" s="11">
        <v>7041.7606198017656</v>
      </c>
      <c r="F11" s="11">
        <v>8281.9312184488008</v>
      </c>
      <c r="G11" s="25">
        <v>9125.1405150925057</v>
      </c>
      <c r="H11" s="12">
        <f t="shared" si="1"/>
        <v>10.181312478970783</v>
      </c>
      <c r="I11" s="12">
        <f t="shared" si="2"/>
        <v>45.385812396917167</v>
      </c>
      <c r="J11" s="7">
        <f>G11-F11</f>
        <v>843.20929664370487</v>
      </c>
      <c r="K11" s="7"/>
      <c r="L11" s="32">
        <f t="shared" si="3"/>
        <v>0.76343965602479047</v>
      </c>
    </row>
    <row r="12" spans="1:12" x14ac:dyDescent="0.2">
      <c r="A12" s="21" t="s">
        <v>0</v>
      </c>
      <c r="B12" s="11">
        <v>15173.800000000005</v>
      </c>
      <c r="C12" s="11">
        <v>12698.660441433844</v>
      </c>
      <c r="D12" s="11">
        <v>13870.176841726399</v>
      </c>
      <c r="E12" s="11">
        <v>15518.623172610842</v>
      </c>
      <c r="F12" s="11">
        <v>15682.992698158883</v>
      </c>
      <c r="G12" s="25">
        <v>16051.844989369332</v>
      </c>
      <c r="H12" s="12">
        <f t="shared" si="1"/>
        <v>2.3519254157004843</v>
      </c>
      <c r="I12" s="12">
        <f t="shared" si="2"/>
        <v>5.786586019120632</v>
      </c>
      <c r="J12" s="7">
        <f t="shared" ref="J12:J21" si="4">G12-F12</f>
        <v>368.85229121044904</v>
      </c>
      <c r="L12" s="32">
        <f t="shared" si="3"/>
        <v>0.11884825620429962</v>
      </c>
    </row>
    <row r="13" spans="1:12" x14ac:dyDescent="0.2">
      <c r="A13" s="21" t="s">
        <v>12</v>
      </c>
      <c r="B13" s="11">
        <v>482.39999999999975</v>
      </c>
      <c r="C13" s="11">
        <v>268.14653264293491</v>
      </c>
      <c r="D13" s="11">
        <v>319.77284700496102</v>
      </c>
      <c r="E13" s="11">
        <v>512.0595191738463</v>
      </c>
      <c r="F13" s="11">
        <v>567.68888700219077</v>
      </c>
      <c r="G13" s="25">
        <v>619.90428915311804</v>
      </c>
      <c r="H13" s="12">
        <f t="shared" si="1"/>
        <v>9.1978904900996916</v>
      </c>
      <c r="I13" s="12">
        <f t="shared" si="2"/>
        <v>28.504205877512099</v>
      </c>
      <c r="J13" s="7">
        <f t="shared" si="4"/>
        <v>52.215402150927275</v>
      </c>
      <c r="L13" s="32">
        <f t="shared" si="3"/>
        <v>0.60132270131710741</v>
      </c>
    </row>
    <row r="14" spans="1:12" x14ac:dyDescent="0.2">
      <c r="A14" s="21" t="s">
        <v>1</v>
      </c>
      <c r="B14" s="11">
        <v>10872.3</v>
      </c>
      <c r="C14" s="11">
        <v>9456.9461722299911</v>
      </c>
      <c r="D14" s="11">
        <v>9839.6914930706425</v>
      </c>
      <c r="E14" s="11">
        <v>10445.46965580291</v>
      </c>
      <c r="F14" s="11">
        <v>10382.460384087339</v>
      </c>
      <c r="G14" s="25">
        <v>10304.951630750546</v>
      </c>
      <c r="H14" s="12">
        <f t="shared" si="1"/>
        <v>-0.74653550766816679</v>
      </c>
      <c r="I14" s="12">
        <f t="shared" si="2"/>
        <v>-5.2182920748089501</v>
      </c>
      <c r="J14" s="7">
        <f t="shared" si="4"/>
        <v>-77.508753336793234</v>
      </c>
      <c r="L14" s="32">
        <f t="shared" si="3"/>
        <v>6.1564751614303415E-2</v>
      </c>
    </row>
    <row r="15" spans="1:12" x14ac:dyDescent="0.2">
      <c r="A15" s="21" t="s">
        <v>3</v>
      </c>
      <c r="B15" s="11">
        <v>6351.4</v>
      </c>
      <c r="C15" s="11">
        <v>5820.1312767252111</v>
      </c>
      <c r="D15" s="11">
        <v>6351.3262680807966</v>
      </c>
      <c r="E15" s="11">
        <v>6971.0966767766131</v>
      </c>
      <c r="F15" s="11">
        <v>7243.9793069681127</v>
      </c>
      <c r="G15" s="25">
        <v>7331.1669012808052</v>
      </c>
      <c r="H15" s="12">
        <f t="shared" si="1"/>
        <v>1.2035870150653993</v>
      </c>
      <c r="I15" s="12">
        <f t="shared" si="2"/>
        <v>15.42599901251387</v>
      </c>
      <c r="J15" s="7">
        <f t="shared" si="4"/>
        <v>87.187594312692454</v>
      </c>
      <c r="L15" s="32">
        <f t="shared" si="3"/>
        <v>9.7581258234289203E-2</v>
      </c>
    </row>
    <row r="16" spans="1:12" x14ac:dyDescent="0.2">
      <c r="A16" s="21" t="s">
        <v>13</v>
      </c>
      <c r="B16" s="11">
        <v>8513.1999999999989</v>
      </c>
      <c r="C16" s="11">
        <v>7581.9044864687567</v>
      </c>
      <c r="D16" s="11">
        <v>8862.5761151627667</v>
      </c>
      <c r="E16" s="11">
        <v>11471.863382019219</v>
      </c>
      <c r="F16" s="11">
        <v>12398.662852079517</v>
      </c>
      <c r="G16" s="25">
        <v>12741.418027806187</v>
      </c>
      <c r="H16" s="12">
        <f t="shared" si="1"/>
        <v>2.764452746363566</v>
      </c>
      <c r="I16" s="12">
        <f t="shared" si="2"/>
        <v>49.666612176457605</v>
      </c>
      <c r="J16" s="7">
        <f t="shared" si="4"/>
        <v>342.75517572667013</v>
      </c>
      <c r="L16" s="32">
        <f t="shared" si="3"/>
        <v>0.2944163449713324</v>
      </c>
    </row>
    <row r="17" spans="1:12" x14ac:dyDescent="0.2">
      <c r="A17" s="19" t="s">
        <v>18</v>
      </c>
      <c r="B17" s="15">
        <v>3417.8</v>
      </c>
      <c r="C17" s="15">
        <v>2975.0922475791799</v>
      </c>
      <c r="D17" s="15">
        <v>3621.8305703067513</v>
      </c>
      <c r="E17" s="15">
        <v>4799.5917888566828</v>
      </c>
      <c r="F17" s="15">
        <v>5400.5302425395366</v>
      </c>
      <c r="G17" s="26">
        <v>5421.000802831797</v>
      </c>
      <c r="H17" s="16">
        <f t="shared" si="1"/>
        <v>0.37904723004817953</v>
      </c>
      <c r="I17" s="16">
        <f t="shared" si="2"/>
        <v>58.610825760190679</v>
      </c>
      <c r="J17" s="7">
        <f t="shared" si="4"/>
        <v>20.470560292260416</v>
      </c>
      <c r="L17" s="32">
        <f t="shared" si="3"/>
        <v>0.32518396310575648</v>
      </c>
    </row>
    <row r="18" spans="1:12" x14ac:dyDescent="0.2">
      <c r="A18" s="19" t="s">
        <v>19</v>
      </c>
      <c r="B18" s="15">
        <v>1315.1999999999998</v>
      </c>
      <c r="C18" s="15">
        <v>1124.0458179729201</v>
      </c>
      <c r="D18" s="15">
        <v>1306.0270148672187</v>
      </c>
      <c r="E18" s="15">
        <v>1594.2727663009814</v>
      </c>
      <c r="F18" s="15">
        <v>1751.0997257161009</v>
      </c>
      <c r="G18" s="26">
        <v>1760.7829643896991</v>
      </c>
      <c r="H18" s="16">
        <f t="shared" si="1"/>
        <v>0.5529804231816815</v>
      </c>
      <c r="I18" s="16">
        <f t="shared" si="2"/>
        <v>33.879483302136506</v>
      </c>
      <c r="J18" s="7">
        <f t="shared" si="4"/>
        <v>9.6832386735982254</v>
      </c>
      <c r="L18" s="32">
        <f t="shared" si="3"/>
        <v>0.22070427958419225</v>
      </c>
    </row>
    <row r="19" spans="1:12" x14ac:dyDescent="0.2">
      <c r="A19" s="21" t="s">
        <v>4</v>
      </c>
      <c r="B19" s="11">
        <v>9040.7000000000007</v>
      </c>
      <c r="C19" s="11">
        <v>8524.9167393378611</v>
      </c>
      <c r="D19" s="11">
        <v>9887.0187783217698</v>
      </c>
      <c r="E19" s="11">
        <v>9877.9444638855675</v>
      </c>
      <c r="F19" s="11">
        <v>10277.832994259203</v>
      </c>
      <c r="G19" s="25">
        <v>10396.57398204729</v>
      </c>
      <c r="H19" s="12">
        <f t="shared" si="1"/>
        <v>1.1553115122070023</v>
      </c>
      <c r="I19" s="12">
        <f t="shared" si="2"/>
        <v>14.997444689540519</v>
      </c>
      <c r="J19" s="7">
        <f t="shared" si="4"/>
        <v>118.7409877880873</v>
      </c>
      <c r="L19" s="32">
        <f t="shared" si="3"/>
        <v>-9.1780086997494958E-4</v>
      </c>
    </row>
    <row r="20" spans="1:12" x14ac:dyDescent="0.2">
      <c r="A20" s="21" t="s">
        <v>7</v>
      </c>
      <c r="B20" s="11">
        <v>402.49999999999989</v>
      </c>
      <c r="C20" s="11">
        <v>361.10000000000014</v>
      </c>
      <c r="D20" s="11">
        <v>506.024</v>
      </c>
      <c r="E20" s="11">
        <v>533.85531999999989</v>
      </c>
      <c r="F20" s="11">
        <v>567.48820515999989</v>
      </c>
      <c r="G20" s="25">
        <v>595.29512721283982</v>
      </c>
      <c r="H20" s="12">
        <f t="shared" si="1"/>
        <v>4.8999999999999932</v>
      </c>
      <c r="I20" s="12">
        <f t="shared" si="2"/>
        <v>47.899410487662109</v>
      </c>
      <c r="J20" s="7">
        <f t="shared" si="4"/>
        <v>27.806922052839923</v>
      </c>
      <c r="L20" s="32">
        <f t="shared" si="3"/>
        <v>5.4999999999999716E-2</v>
      </c>
    </row>
    <row r="21" spans="1:12" ht="10.5" x14ac:dyDescent="0.25">
      <c r="A21" s="20" t="s">
        <v>8</v>
      </c>
      <c r="B21" s="17">
        <f>SUM(B6:B20)-SUM(B7:B10)-SUM(B17:B18)</f>
        <v>84872.9</v>
      </c>
      <c r="C21" s="17">
        <f t="shared" ref="C21:G21" si="5">SUM(C6:C20)-SUM(C7:C10)-SUM(C17:C18)</f>
        <v>73715.532723666372</v>
      </c>
      <c r="D21" s="17">
        <f t="shared" si="5"/>
        <v>80677.866410697359</v>
      </c>
      <c r="E21" s="17">
        <f t="shared" si="5"/>
        <v>92393.91234366264</v>
      </c>
      <c r="F21" s="17">
        <f t="shared" si="5"/>
        <v>97256.29801656981</v>
      </c>
      <c r="G21" s="27">
        <f t="shared" si="5"/>
        <v>99212.295550191629</v>
      </c>
      <c r="H21" s="18">
        <f t="shared" si="1"/>
        <v>2.0111782717542548</v>
      </c>
      <c r="I21" s="18">
        <f t="shared" si="2"/>
        <v>16.895140321812541</v>
      </c>
      <c r="J21" s="7">
        <f t="shared" si="4"/>
        <v>1955.9975336218195</v>
      </c>
      <c r="L21" s="32">
        <f t="shared" si="3"/>
        <v>0.14522007651173841</v>
      </c>
    </row>
    <row r="22" spans="1:12" x14ac:dyDescent="0.2">
      <c r="A22" s="8" t="s">
        <v>22</v>
      </c>
      <c r="B22" s="7"/>
      <c r="C22" s="7"/>
      <c r="D22" s="7"/>
      <c r="E22" s="7"/>
      <c r="F22" s="7"/>
      <c r="G22" s="7"/>
    </row>
    <row r="25" spans="1:12" x14ac:dyDescent="0.2">
      <c r="C25" s="10"/>
    </row>
    <row r="26" spans="1:12" x14ac:dyDescent="0.2">
      <c r="C26" s="10"/>
      <c r="F26" s="7">
        <f>F6-SUM(F7:F10)</f>
        <v>24614.715456091693</v>
      </c>
      <c r="G26" s="7">
        <f>G6-SUM(G7:G10)</f>
        <v>24290.998927343331</v>
      </c>
      <c r="H26" s="1">
        <f>G26/G21*100</f>
        <v>24.483859377141904</v>
      </c>
    </row>
    <row r="27" spans="1:12" x14ac:dyDescent="0.2">
      <c r="G27" s="1">
        <f>G26/F26-1</f>
        <v>-1.3151341494311186E-2</v>
      </c>
    </row>
  </sheetData>
  <mergeCells count="1">
    <mergeCell ref="H5:I5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"/>
  <sheetViews>
    <sheetView zoomScale="115" zoomScaleNormal="115" workbookViewId="0">
      <selection activeCell="L8" sqref="L8"/>
    </sheetView>
  </sheetViews>
  <sheetFormatPr baseColWidth="10" defaultColWidth="11.453125" defaultRowHeight="10" x14ac:dyDescent="0.2"/>
  <cols>
    <col min="1" max="1" width="9.1796875" style="1" bestFit="1" customWidth="1"/>
    <col min="2" max="2" width="5.7265625" style="4" bestFit="1" customWidth="1"/>
    <col min="3" max="3" width="6" style="4" bestFit="1" customWidth="1"/>
    <col min="4" max="25" width="5.7265625" style="4" bestFit="1" customWidth="1"/>
    <col min="26" max="27" width="6.453125" style="1" bestFit="1" customWidth="1"/>
    <col min="28" max="28" width="7.453125" style="1" bestFit="1" customWidth="1"/>
    <col min="29" max="29" width="5.7265625" style="1" bestFit="1" customWidth="1"/>
    <col min="30" max="31" width="6.1796875" style="1" bestFit="1" customWidth="1"/>
    <col min="32" max="32" width="5.54296875" style="1" bestFit="1" customWidth="1"/>
    <col min="33" max="33" width="6.7265625" style="1" bestFit="1" customWidth="1"/>
    <col min="34" max="34" width="6.81640625" style="1" bestFit="1" customWidth="1"/>
    <col min="35" max="35" width="5.7265625" style="1" bestFit="1" customWidth="1"/>
    <col min="36" max="37" width="6.1796875" style="1" bestFit="1" customWidth="1"/>
    <col min="38" max="39" width="6.453125" style="1" bestFit="1" customWidth="1"/>
    <col min="40" max="40" width="7.453125" style="1" bestFit="1" customWidth="1"/>
    <col min="41" max="41" width="5.7265625" style="1" bestFit="1" customWidth="1"/>
    <col min="42" max="43" width="6.1796875" style="1" bestFit="1" customWidth="1"/>
    <col min="44" max="44" width="5.54296875" style="1" bestFit="1" customWidth="1"/>
    <col min="45" max="45" width="6.7265625" style="1" bestFit="1" customWidth="1"/>
    <col min="46" max="46" width="6.81640625" style="1" bestFit="1" customWidth="1"/>
    <col min="47" max="47" width="5.7265625" style="1" bestFit="1" customWidth="1"/>
    <col min="48" max="49" width="6.1796875" style="1" bestFit="1" customWidth="1"/>
    <col min="50" max="51" width="6.453125" style="1" bestFit="1" customWidth="1"/>
    <col min="52" max="52" width="7.453125" style="1" bestFit="1" customWidth="1"/>
    <col min="53" max="53" width="5.7265625" style="1" bestFit="1" customWidth="1"/>
    <col min="54" max="55" width="6.1796875" style="1" bestFit="1" customWidth="1"/>
    <col min="56" max="56" width="5.54296875" style="1" bestFit="1" customWidth="1"/>
    <col min="57" max="57" width="6.7265625" style="1" bestFit="1" customWidth="1"/>
    <col min="58" max="58" width="6.81640625" style="1" bestFit="1" customWidth="1"/>
    <col min="59" max="59" width="5.7265625" style="1" bestFit="1" customWidth="1"/>
    <col min="60" max="61" width="6.1796875" style="1" bestFit="1" customWidth="1"/>
    <col min="62" max="63" width="6.453125" style="1" bestFit="1" customWidth="1"/>
    <col min="64" max="64" width="7.453125" style="1" bestFit="1" customWidth="1"/>
    <col min="65" max="65" width="5.7265625" style="1" bestFit="1" customWidth="1"/>
    <col min="66" max="67" width="6.1796875" style="1" bestFit="1" customWidth="1"/>
    <col min="68" max="68" width="5.54296875" style="1" bestFit="1" customWidth="1"/>
    <col min="69" max="69" width="6.7265625" style="1" bestFit="1" customWidth="1"/>
    <col min="70" max="70" width="6.81640625" style="1" bestFit="1" customWidth="1"/>
    <col min="71" max="71" width="5.7265625" style="1" bestFit="1" customWidth="1"/>
    <col min="72" max="75" width="6.1796875" style="1" bestFit="1" customWidth="1"/>
    <col min="76" max="76" width="6.7265625" style="1" bestFit="1" customWidth="1"/>
    <col min="77" max="77" width="5.54296875" style="1" bestFit="1" customWidth="1"/>
    <col min="78" max="78" width="5.7265625" style="1" bestFit="1" customWidth="1"/>
    <col min="79" max="79" width="5.54296875" style="1" bestFit="1" customWidth="1"/>
    <col min="80" max="16384" width="11.453125" style="1"/>
  </cols>
  <sheetData>
    <row r="1" spans="1:25" ht="10.5" x14ac:dyDescent="0.25">
      <c r="A1" s="5" t="s">
        <v>25</v>
      </c>
    </row>
    <row r="2" spans="1:25" x14ac:dyDescent="0.2">
      <c r="A2" s="6" t="s">
        <v>9</v>
      </c>
    </row>
    <row r="3" spans="1:25" x14ac:dyDescent="0.2">
      <c r="A3" s="6"/>
      <c r="Q3" s="28"/>
    </row>
    <row r="4" spans="1:25" ht="10.5" x14ac:dyDescent="0.25">
      <c r="A4" s="6"/>
      <c r="B4" s="29">
        <v>2019</v>
      </c>
      <c r="C4" s="29">
        <v>2020</v>
      </c>
      <c r="D4" s="29">
        <v>2021</v>
      </c>
      <c r="E4" s="29">
        <v>2022</v>
      </c>
      <c r="F4" s="29">
        <v>2023</v>
      </c>
      <c r="G4" s="29">
        <v>2024</v>
      </c>
      <c r="Q4" s="28"/>
    </row>
    <row r="5" spans="1:25" ht="10.5" x14ac:dyDescent="0.25">
      <c r="A5" s="5" t="s">
        <v>27</v>
      </c>
      <c r="B5" s="28">
        <f>'Tableau 2'!B21</f>
        <v>84872.9</v>
      </c>
      <c r="C5" s="28">
        <f>'Tableau 2'!C21</f>
        <v>73715.532723666372</v>
      </c>
      <c r="D5" s="28">
        <f>'Tableau 2'!D21</f>
        <v>80677.866410697359</v>
      </c>
      <c r="E5" s="28">
        <f>'Tableau 2'!E21</f>
        <v>92393.91234366264</v>
      </c>
      <c r="F5" s="28">
        <f>'Tableau 2'!F21</f>
        <v>97256.29801656981</v>
      </c>
      <c r="G5" s="28">
        <f>'Tableau 2'!G21</f>
        <v>99212.295550191629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ht="10.5" x14ac:dyDescent="0.25">
      <c r="A6" s="5" t="s">
        <v>28</v>
      </c>
      <c r="B6" s="28">
        <f>'Tableau 1'!B21</f>
        <v>84288.775190070766</v>
      </c>
      <c r="C6" s="28">
        <f>'Tableau 1'!C21</f>
        <v>73459.616886885808</v>
      </c>
      <c r="D6" s="28">
        <f>'Tableau 1'!D21</f>
        <v>79303.320077849145</v>
      </c>
      <c r="E6" s="28">
        <f>'Tableau 1'!E21</f>
        <v>88691.013348339955</v>
      </c>
      <c r="F6" s="28">
        <f>'Tableau 1'!F21</f>
        <v>91431.350083202415</v>
      </c>
      <c r="G6" s="28">
        <f>'Tableau 1'!G21</f>
        <v>91354.143450749325</v>
      </c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spans="1:25" x14ac:dyDescent="0.2">
      <c r="A7" s="1" t="s">
        <v>26</v>
      </c>
    </row>
    <row r="8" spans="1:25" x14ac:dyDescent="0.2">
      <c r="C8" s="30">
        <f t="shared" ref="C8:G9" si="0">C5/$B5-1</f>
        <v>-0.13145971536654955</v>
      </c>
      <c r="D8" s="30">
        <f t="shared" si="0"/>
        <v>-4.9427244612857968E-2</v>
      </c>
      <c r="E8" s="30">
        <f t="shared" si="0"/>
        <v>8.8615003654436864E-2</v>
      </c>
      <c r="F8" s="30">
        <f t="shared" si="0"/>
        <v>0.14590520668634888</v>
      </c>
      <c r="G8" s="30">
        <f>G5/$B5-1</f>
        <v>0.16895140321812541</v>
      </c>
    </row>
    <row r="9" spans="1:25" x14ac:dyDescent="0.2">
      <c r="C9" s="30">
        <f t="shared" si="0"/>
        <v>-0.12847687344803937</v>
      </c>
      <c r="D9" s="30">
        <f t="shared" si="0"/>
        <v>-5.9147319450062574E-2</v>
      </c>
      <c r="E9" s="30">
        <f t="shared" si="0"/>
        <v>5.2228047546570178E-2</v>
      </c>
      <c r="F9" s="30">
        <f t="shared" si="0"/>
        <v>8.4739336608287141E-2</v>
      </c>
      <c r="G9" s="30">
        <f t="shared" si="0"/>
        <v>8.3823358979249418E-2</v>
      </c>
    </row>
    <row r="10" spans="1:25" x14ac:dyDescent="0.2">
      <c r="P10" s="28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1342-7D2D-49C5-8835-9FF89F24031B}">
  <dimension ref="A1:Y12"/>
  <sheetViews>
    <sheetView zoomScale="115" zoomScaleNormal="115" workbookViewId="0">
      <selection activeCell="K10" sqref="K10"/>
    </sheetView>
  </sheetViews>
  <sheetFormatPr baseColWidth="10" defaultColWidth="11.453125" defaultRowHeight="10" x14ac:dyDescent="0.2"/>
  <cols>
    <col min="1" max="1" width="9.1796875" style="1" bestFit="1" customWidth="1"/>
    <col min="2" max="25" width="5.7265625" style="4" bestFit="1" customWidth="1"/>
    <col min="26" max="27" width="6.453125" style="1" bestFit="1" customWidth="1"/>
    <col min="28" max="28" width="7.453125" style="1" bestFit="1" customWidth="1"/>
    <col min="29" max="29" width="5.7265625" style="1" bestFit="1" customWidth="1"/>
    <col min="30" max="31" width="6.1796875" style="1" bestFit="1" customWidth="1"/>
    <col min="32" max="32" width="5.54296875" style="1" bestFit="1" customWidth="1"/>
    <col min="33" max="33" width="6.7265625" style="1" bestFit="1" customWidth="1"/>
    <col min="34" max="34" width="6.81640625" style="1" bestFit="1" customWidth="1"/>
    <col min="35" max="35" width="5.7265625" style="1" bestFit="1" customWidth="1"/>
    <col min="36" max="37" width="6.1796875" style="1" bestFit="1" customWidth="1"/>
    <col min="38" max="39" width="6.453125" style="1" bestFit="1" customWidth="1"/>
    <col min="40" max="40" width="7.453125" style="1" bestFit="1" customWidth="1"/>
    <col min="41" max="41" width="5.7265625" style="1" bestFit="1" customWidth="1"/>
    <col min="42" max="43" width="6.1796875" style="1" bestFit="1" customWidth="1"/>
    <col min="44" max="44" width="5.54296875" style="1" bestFit="1" customWidth="1"/>
    <col min="45" max="45" width="6.7265625" style="1" bestFit="1" customWidth="1"/>
    <col min="46" max="46" width="6.81640625" style="1" bestFit="1" customWidth="1"/>
    <col min="47" max="47" width="5.7265625" style="1" bestFit="1" customWidth="1"/>
    <col min="48" max="49" width="6.1796875" style="1" bestFit="1" customWidth="1"/>
    <col min="50" max="51" width="6.453125" style="1" bestFit="1" customWidth="1"/>
    <col min="52" max="52" width="7.453125" style="1" bestFit="1" customWidth="1"/>
    <col min="53" max="53" width="5.7265625" style="1" bestFit="1" customWidth="1"/>
    <col min="54" max="55" width="6.1796875" style="1" bestFit="1" customWidth="1"/>
    <col min="56" max="56" width="5.54296875" style="1" bestFit="1" customWidth="1"/>
    <col min="57" max="57" width="6.7265625" style="1" bestFit="1" customWidth="1"/>
    <col min="58" max="58" width="6.81640625" style="1" bestFit="1" customWidth="1"/>
    <col min="59" max="59" width="5.7265625" style="1" bestFit="1" customWidth="1"/>
    <col min="60" max="61" width="6.1796875" style="1" bestFit="1" customWidth="1"/>
    <col min="62" max="63" width="6.453125" style="1" bestFit="1" customWidth="1"/>
    <col min="64" max="64" width="7.453125" style="1" bestFit="1" customWidth="1"/>
    <col min="65" max="65" width="5.7265625" style="1" bestFit="1" customWidth="1"/>
    <col min="66" max="67" width="6.1796875" style="1" bestFit="1" customWidth="1"/>
    <col min="68" max="68" width="5.54296875" style="1" bestFit="1" customWidth="1"/>
    <col min="69" max="69" width="6.7265625" style="1" bestFit="1" customWidth="1"/>
    <col min="70" max="70" width="6.81640625" style="1" bestFit="1" customWidth="1"/>
    <col min="71" max="71" width="5.7265625" style="1" bestFit="1" customWidth="1"/>
    <col min="72" max="75" width="6.1796875" style="1" bestFit="1" customWidth="1"/>
    <col min="76" max="76" width="6.7265625" style="1" bestFit="1" customWidth="1"/>
    <col min="77" max="77" width="5.54296875" style="1" bestFit="1" customWidth="1"/>
    <col min="78" max="78" width="5.7265625" style="1" bestFit="1" customWidth="1"/>
    <col min="79" max="79" width="5.54296875" style="1" bestFit="1" customWidth="1"/>
    <col min="80" max="16384" width="11.453125" style="1"/>
  </cols>
  <sheetData>
    <row r="1" spans="1:25" ht="10.5" x14ac:dyDescent="0.25">
      <c r="A1" s="5" t="s">
        <v>29</v>
      </c>
    </row>
    <row r="2" spans="1:25" x14ac:dyDescent="0.2">
      <c r="A2" s="6" t="s">
        <v>9</v>
      </c>
    </row>
    <row r="3" spans="1:25" x14ac:dyDescent="0.2">
      <c r="A3" s="6"/>
      <c r="Q3" s="28"/>
    </row>
    <row r="4" spans="1:25" ht="10.5" x14ac:dyDescent="0.25">
      <c r="A4" s="6"/>
      <c r="B4" s="29">
        <v>2019</v>
      </c>
      <c r="C4" s="29">
        <v>2020</v>
      </c>
      <c r="D4" s="29">
        <v>2021</v>
      </c>
      <c r="E4" s="29">
        <v>2022</v>
      </c>
      <c r="F4" s="29">
        <v>2023</v>
      </c>
      <c r="G4" s="29">
        <v>2024</v>
      </c>
      <c r="Q4" s="28"/>
      <c r="R4" s="28"/>
    </row>
    <row r="5" spans="1:25" ht="10.5" x14ac:dyDescent="0.25">
      <c r="A5" s="5" t="s">
        <v>27</v>
      </c>
      <c r="B5" s="28">
        <f>'Tableau 2'!B11</f>
        <v>6276.5</v>
      </c>
      <c r="C5" s="28">
        <f>'Tableau 2'!C11</f>
        <v>3568.0765306460135</v>
      </c>
      <c r="D5" s="28">
        <f>'Tableau 2'!D11</f>
        <v>3993.1962490145866</v>
      </c>
      <c r="E5" s="28">
        <f>'Tableau 2'!E11</f>
        <v>7041.7606198017656</v>
      </c>
      <c r="F5" s="28">
        <f>'Tableau 2'!F11</f>
        <v>8281.9312184488008</v>
      </c>
      <c r="G5" s="28">
        <f>'Tableau 2'!G11</f>
        <v>9125.1405150925057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ht="10.5" x14ac:dyDescent="0.25">
      <c r="A6" s="5" t="s">
        <v>28</v>
      </c>
      <c r="B6" s="28">
        <f>'Tableau 1'!B11</f>
        <v>6152.6334644748486</v>
      </c>
      <c r="C6" s="28">
        <f>'Tableau 1'!C11</f>
        <v>3415.8221795457921</v>
      </c>
      <c r="D6" s="28">
        <f>'Tableau 1'!D11</f>
        <v>3875.569609897314</v>
      </c>
      <c r="E6" s="28">
        <f>'Tableau 1'!E11</f>
        <v>6912.6001920442031</v>
      </c>
      <c r="F6" s="28">
        <f>'Tableau 1'!F11</f>
        <v>7821.894474713572</v>
      </c>
      <c r="G6" s="28">
        <f>'Tableau 1'!G11</f>
        <v>8444.6453288494886</v>
      </c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spans="1:25" x14ac:dyDescent="0.2">
      <c r="A7" s="1" t="s">
        <v>26</v>
      </c>
    </row>
    <row r="8" spans="1:25" x14ac:dyDescent="0.2">
      <c r="C8" s="30">
        <f t="shared" ref="C8:F8" si="0">C5/$B5-1</f>
        <v>-0.43151811827515119</v>
      </c>
      <c r="D8" s="30">
        <f t="shared" si="0"/>
        <v>-0.36378614689483202</v>
      </c>
      <c r="E8" s="30">
        <f t="shared" si="0"/>
        <v>0.12192473827798378</v>
      </c>
      <c r="F8" s="30">
        <f t="shared" si="0"/>
        <v>0.31951425451267434</v>
      </c>
      <c r="G8" s="30">
        <f>G5/$B5-1</f>
        <v>0.45385812396917169</v>
      </c>
    </row>
    <row r="9" spans="1:25" x14ac:dyDescent="0.2">
      <c r="C9" s="30">
        <f t="shared" ref="C9:G9" si="1">C6/$B6-1</f>
        <v>-0.4448194908296319</v>
      </c>
      <c r="D9" s="30">
        <f t="shared" si="1"/>
        <v>-0.37009580819745624</v>
      </c>
      <c r="E9" s="30">
        <f t="shared" si="1"/>
        <v>0.12351893412103676</v>
      </c>
      <c r="F9" s="30">
        <f t="shared" si="1"/>
        <v>0.27130837874172009</v>
      </c>
      <c r="G9" s="30">
        <f t="shared" si="1"/>
        <v>0.37252533855765324</v>
      </c>
    </row>
    <row r="10" spans="1:25" x14ac:dyDescent="0.2">
      <c r="P10" s="28"/>
    </row>
    <row r="11" spans="1:25" x14ac:dyDescent="0.2">
      <c r="C11" s="30">
        <f t="shared" ref="C11:G11" si="2">C5/B5-1</f>
        <v>-0.43151811827515119</v>
      </c>
      <c r="D11" s="30">
        <f t="shared" si="2"/>
        <v>0.11914534756114192</v>
      </c>
      <c r="E11" s="30">
        <f t="shared" si="2"/>
        <v>0.76343965602479047</v>
      </c>
      <c r="F11" s="30">
        <f t="shared" si="2"/>
        <v>0.17611655175548235</v>
      </c>
      <c r="G11" s="30">
        <f>G5/F5-1</f>
        <v>0.10181312478970783</v>
      </c>
    </row>
    <row r="12" spans="1:25" x14ac:dyDescent="0.2">
      <c r="C12" s="30">
        <f t="shared" ref="C12:G12" si="3">C6/B6-1</f>
        <v>-0.4448194908296319</v>
      </c>
      <c r="D12" s="30">
        <f t="shared" si="3"/>
        <v>0.13459349058171854</v>
      </c>
      <c r="E12" s="30">
        <f t="shared" si="3"/>
        <v>0.78363463641344766</v>
      </c>
      <c r="F12" s="30">
        <f t="shared" si="3"/>
        <v>0.13154157009049738</v>
      </c>
      <c r="G12" s="30">
        <f t="shared" si="3"/>
        <v>7.9616371219163096E-2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89CED-20D2-443B-96C9-58CA14DF1275}">
  <dimension ref="A1:Y10"/>
  <sheetViews>
    <sheetView zoomScale="115" zoomScaleNormal="115" workbookViewId="0">
      <selection activeCell="I5" sqref="I5:I6"/>
    </sheetView>
  </sheetViews>
  <sheetFormatPr baseColWidth="10" defaultColWidth="11.453125" defaultRowHeight="10" x14ac:dyDescent="0.2"/>
  <cols>
    <col min="1" max="1" width="9.1796875" style="1" bestFit="1" customWidth="1"/>
    <col min="2" max="25" width="5.7265625" style="4" bestFit="1" customWidth="1"/>
    <col min="26" max="27" width="6.453125" style="1" bestFit="1" customWidth="1"/>
    <col min="28" max="28" width="7.453125" style="1" bestFit="1" customWidth="1"/>
    <col min="29" max="29" width="5.7265625" style="1" bestFit="1" customWidth="1"/>
    <col min="30" max="31" width="6.1796875" style="1" bestFit="1" customWidth="1"/>
    <col min="32" max="32" width="5.54296875" style="1" bestFit="1" customWidth="1"/>
    <col min="33" max="33" width="6.7265625" style="1" bestFit="1" customWidth="1"/>
    <col min="34" max="34" width="6.81640625" style="1" bestFit="1" customWidth="1"/>
    <col min="35" max="35" width="5.7265625" style="1" bestFit="1" customWidth="1"/>
    <col min="36" max="37" width="6.1796875" style="1" bestFit="1" customWidth="1"/>
    <col min="38" max="39" width="6.453125" style="1" bestFit="1" customWidth="1"/>
    <col min="40" max="40" width="7.453125" style="1" bestFit="1" customWidth="1"/>
    <col min="41" max="41" width="5.7265625" style="1" bestFit="1" customWidth="1"/>
    <col min="42" max="43" width="6.1796875" style="1" bestFit="1" customWidth="1"/>
    <col min="44" max="44" width="5.54296875" style="1" bestFit="1" customWidth="1"/>
    <col min="45" max="45" width="6.7265625" style="1" bestFit="1" customWidth="1"/>
    <col min="46" max="46" width="6.81640625" style="1" bestFit="1" customWidth="1"/>
    <col min="47" max="47" width="5.7265625" style="1" bestFit="1" customWidth="1"/>
    <col min="48" max="49" width="6.1796875" style="1" bestFit="1" customWidth="1"/>
    <col min="50" max="51" width="6.453125" style="1" bestFit="1" customWidth="1"/>
    <col min="52" max="52" width="7.453125" style="1" bestFit="1" customWidth="1"/>
    <col min="53" max="53" width="5.7265625" style="1" bestFit="1" customWidth="1"/>
    <col min="54" max="55" width="6.1796875" style="1" bestFit="1" customWidth="1"/>
    <col min="56" max="56" width="5.54296875" style="1" bestFit="1" customWidth="1"/>
    <col min="57" max="57" width="6.7265625" style="1" bestFit="1" customWidth="1"/>
    <col min="58" max="58" width="6.81640625" style="1" bestFit="1" customWidth="1"/>
    <col min="59" max="59" width="5.7265625" style="1" bestFit="1" customWidth="1"/>
    <col min="60" max="61" width="6.1796875" style="1" bestFit="1" customWidth="1"/>
    <col min="62" max="63" width="6.453125" style="1" bestFit="1" customWidth="1"/>
    <col min="64" max="64" width="7.453125" style="1" bestFit="1" customWidth="1"/>
    <col min="65" max="65" width="5.7265625" style="1" bestFit="1" customWidth="1"/>
    <col min="66" max="67" width="6.1796875" style="1" bestFit="1" customWidth="1"/>
    <col min="68" max="68" width="5.54296875" style="1" bestFit="1" customWidth="1"/>
    <col min="69" max="69" width="6.7265625" style="1" bestFit="1" customWidth="1"/>
    <col min="70" max="70" width="6.81640625" style="1" bestFit="1" customWidth="1"/>
    <col min="71" max="71" width="5.7265625" style="1" bestFit="1" customWidth="1"/>
    <col min="72" max="75" width="6.1796875" style="1" bestFit="1" customWidth="1"/>
    <col min="76" max="76" width="6.7265625" style="1" bestFit="1" customWidth="1"/>
    <col min="77" max="77" width="5.54296875" style="1" bestFit="1" customWidth="1"/>
    <col min="78" max="78" width="5.7265625" style="1" bestFit="1" customWidth="1"/>
    <col min="79" max="79" width="5.54296875" style="1" bestFit="1" customWidth="1"/>
    <col min="80" max="16384" width="11.453125" style="1"/>
  </cols>
  <sheetData>
    <row r="1" spans="1:25" ht="10.5" x14ac:dyDescent="0.25">
      <c r="A1" s="5" t="s">
        <v>32</v>
      </c>
    </row>
    <row r="2" spans="1:25" x14ac:dyDescent="0.2">
      <c r="A2" s="6" t="s">
        <v>9</v>
      </c>
    </row>
    <row r="3" spans="1:25" x14ac:dyDescent="0.2">
      <c r="A3" s="6"/>
      <c r="Q3" s="28"/>
    </row>
    <row r="4" spans="1:25" ht="10.5" x14ac:dyDescent="0.25">
      <c r="A4" s="6"/>
      <c r="B4" s="29">
        <v>2019</v>
      </c>
      <c r="C4" s="29">
        <v>2020</v>
      </c>
      <c r="D4" s="29">
        <v>2021</v>
      </c>
      <c r="E4" s="29">
        <v>2022</v>
      </c>
      <c r="F4" s="29">
        <v>2023</v>
      </c>
      <c r="G4" s="29">
        <v>2024</v>
      </c>
      <c r="Q4" s="28"/>
      <c r="R4" s="28"/>
    </row>
    <row r="5" spans="1:25" ht="10.5" x14ac:dyDescent="0.25">
      <c r="A5" s="5" t="s">
        <v>27</v>
      </c>
      <c r="B5" s="28">
        <f>'Tableau 2'!B12</f>
        <v>15173.800000000005</v>
      </c>
      <c r="C5" s="28">
        <f>'Tableau 2'!C12</f>
        <v>12698.660441433844</v>
      </c>
      <c r="D5" s="28">
        <f>'Tableau 2'!D12</f>
        <v>13870.176841726399</v>
      </c>
      <c r="E5" s="28">
        <f>'Tableau 2'!E12</f>
        <v>15518.623172610842</v>
      </c>
      <c r="F5" s="28">
        <f>'Tableau 2'!F12</f>
        <v>15682.992698158883</v>
      </c>
      <c r="G5" s="28">
        <f>'Tableau 2'!G12</f>
        <v>16051.844989369332</v>
      </c>
      <c r="H5" s="28"/>
      <c r="I5" s="30">
        <f>G5/F5-1</f>
        <v>2.3519254157004843E-2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ht="10.5" x14ac:dyDescent="0.25">
      <c r="A6" s="5" t="s">
        <v>28</v>
      </c>
      <c r="B6" s="28">
        <f>'Tableau 1'!B12</f>
        <v>15064.955829626106</v>
      </c>
      <c r="C6" s="28">
        <f>'Tableau 1'!C12</f>
        <v>12645.581223061727</v>
      </c>
      <c r="D6" s="28">
        <f>'Tableau 1'!D12</f>
        <v>13610.64714056813</v>
      </c>
      <c r="E6" s="28">
        <f>'Tableau 1'!E12</f>
        <v>14875.329219576304</v>
      </c>
      <c r="F6" s="28">
        <f>'Tableau 1'!F12</f>
        <v>14825.165733759695</v>
      </c>
      <c r="G6" s="28">
        <f>'Tableau 1'!G12</f>
        <v>15056.936146996635</v>
      </c>
      <c r="H6" s="28"/>
      <c r="I6" s="30">
        <f>G6/F6-1</f>
        <v>1.5633579913994167E-2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spans="1:25" x14ac:dyDescent="0.2">
      <c r="A7" s="1" t="s">
        <v>26</v>
      </c>
    </row>
    <row r="8" spans="1:25" x14ac:dyDescent="0.2">
      <c r="C8" s="30">
        <f t="shared" ref="C8:G9" si="0">C5/$B5-1</f>
        <v>-0.16311929500627131</v>
      </c>
      <c r="D8" s="30">
        <f t="shared" si="0"/>
        <v>-8.5912767946961566E-2</v>
      </c>
      <c r="E8" s="30">
        <f t="shared" si="0"/>
        <v>2.2724905601157142E-2</v>
      </c>
      <c r="F8" s="30">
        <f t="shared" si="0"/>
        <v>3.355736191058778E-2</v>
      </c>
      <c r="G8" s="30">
        <f>G5/$B5-1</f>
        <v>5.786586019120632E-2</v>
      </c>
    </row>
    <row r="9" spans="1:25" x14ac:dyDescent="0.2">
      <c r="C9" s="30">
        <f t="shared" si="0"/>
        <v>-0.16059619649242773</v>
      </c>
      <c r="D9" s="30">
        <f t="shared" si="0"/>
        <v>-9.6535874748334471E-2</v>
      </c>
      <c r="E9" s="30">
        <f t="shared" si="0"/>
        <v>-1.2587266248526907E-2</v>
      </c>
      <c r="F9" s="30">
        <f t="shared" si="0"/>
        <v>-1.5917079251892008E-2</v>
      </c>
      <c r="G9" s="30">
        <f t="shared" si="0"/>
        <v>-5.3234026837967185E-4</v>
      </c>
    </row>
    <row r="10" spans="1:25" x14ac:dyDescent="0.2">
      <c r="P10" s="28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E90B-ABFA-4F42-8C0E-D240CB804361}">
  <dimension ref="A1:Y10"/>
  <sheetViews>
    <sheetView zoomScale="115" zoomScaleNormal="115" workbookViewId="0">
      <selection activeCell="I5" sqref="I5"/>
    </sheetView>
  </sheetViews>
  <sheetFormatPr baseColWidth="10" defaultColWidth="11.453125" defaultRowHeight="10" x14ac:dyDescent="0.2"/>
  <cols>
    <col min="1" max="1" width="9.1796875" style="1" bestFit="1" customWidth="1"/>
    <col min="2" max="25" width="5.7265625" style="4" bestFit="1" customWidth="1"/>
    <col min="26" max="27" width="6.453125" style="1" bestFit="1" customWidth="1"/>
    <col min="28" max="28" width="7.453125" style="1" bestFit="1" customWidth="1"/>
    <col min="29" max="29" width="5.7265625" style="1" bestFit="1" customWidth="1"/>
    <col min="30" max="31" width="6.1796875" style="1" bestFit="1" customWidth="1"/>
    <col min="32" max="32" width="5.54296875" style="1" bestFit="1" customWidth="1"/>
    <col min="33" max="33" width="6.7265625" style="1" bestFit="1" customWidth="1"/>
    <col min="34" max="34" width="6.81640625" style="1" bestFit="1" customWidth="1"/>
    <col min="35" max="35" width="5.7265625" style="1" bestFit="1" customWidth="1"/>
    <col min="36" max="37" width="6.1796875" style="1" bestFit="1" customWidth="1"/>
    <col min="38" max="39" width="6.453125" style="1" bestFit="1" customWidth="1"/>
    <col min="40" max="40" width="7.453125" style="1" bestFit="1" customWidth="1"/>
    <col min="41" max="41" width="5.7265625" style="1" bestFit="1" customWidth="1"/>
    <col min="42" max="43" width="6.1796875" style="1" bestFit="1" customWidth="1"/>
    <col min="44" max="44" width="5.54296875" style="1" bestFit="1" customWidth="1"/>
    <col min="45" max="45" width="6.7265625" style="1" bestFit="1" customWidth="1"/>
    <col min="46" max="46" width="6.81640625" style="1" bestFit="1" customWidth="1"/>
    <col min="47" max="47" width="5.7265625" style="1" bestFit="1" customWidth="1"/>
    <col min="48" max="49" width="6.1796875" style="1" bestFit="1" customWidth="1"/>
    <col min="50" max="51" width="6.453125" style="1" bestFit="1" customWidth="1"/>
    <col min="52" max="52" width="7.453125" style="1" bestFit="1" customWidth="1"/>
    <col min="53" max="53" width="5.7265625" style="1" bestFit="1" customWidth="1"/>
    <col min="54" max="55" width="6.1796875" style="1" bestFit="1" customWidth="1"/>
    <col min="56" max="56" width="5.54296875" style="1" bestFit="1" customWidth="1"/>
    <col min="57" max="57" width="6.7265625" style="1" bestFit="1" customWidth="1"/>
    <col min="58" max="58" width="6.81640625" style="1" bestFit="1" customWidth="1"/>
    <col min="59" max="59" width="5.7265625" style="1" bestFit="1" customWidth="1"/>
    <col min="60" max="61" width="6.1796875" style="1" bestFit="1" customWidth="1"/>
    <col min="62" max="63" width="6.453125" style="1" bestFit="1" customWidth="1"/>
    <col min="64" max="64" width="7.453125" style="1" bestFit="1" customWidth="1"/>
    <col min="65" max="65" width="5.7265625" style="1" bestFit="1" customWidth="1"/>
    <col min="66" max="67" width="6.1796875" style="1" bestFit="1" customWidth="1"/>
    <col min="68" max="68" width="5.54296875" style="1" bestFit="1" customWidth="1"/>
    <col min="69" max="69" width="6.7265625" style="1" bestFit="1" customWidth="1"/>
    <col min="70" max="70" width="6.81640625" style="1" bestFit="1" customWidth="1"/>
    <col min="71" max="71" width="5.7265625" style="1" bestFit="1" customWidth="1"/>
    <col min="72" max="75" width="6.1796875" style="1" bestFit="1" customWidth="1"/>
    <col min="76" max="76" width="6.7265625" style="1" bestFit="1" customWidth="1"/>
    <col min="77" max="77" width="5.54296875" style="1" bestFit="1" customWidth="1"/>
    <col min="78" max="78" width="5.7265625" style="1" bestFit="1" customWidth="1"/>
    <col min="79" max="79" width="5.54296875" style="1" bestFit="1" customWidth="1"/>
    <col min="80" max="16384" width="11.453125" style="1"/>
  </cols>
  <sheetData>
    <row r="1" spans="1:25" ht="10.5" x14ac:dyDescent="0.25">
      <c r="A1" s="5" t="s">
        <v>30</v>
      </c>
    </row>
    <row r="2" spans="1:25" x14ac:dyDescent="0.2">
      <c r="A2" s="6" t="s">
        <v>9</v>
      </c>
    </row>
    <row r="3" spans="1:25" x14ac:dyDescent="0.2">
      <c r="A3" s="6"/>
      <c r="Q3" s="28"/>
    </row>
    <row r="4" spans="1:25" ht="10.5" x14ac:dyDescent="0.25">
      <c r="A4" s="6"/>
      <c r="B4" s="29">
        <v>2019</v>
      </c>
      <c r="C4" s="29">
        <v>2020</v>
      </c>
      <c r="D4" s="29">
        <v>2021</v>
      </c>
      <c r="E4" s="29">
        <v>2022</v>
      </c>
      <c r="F4" s="29">
        <v>2023</v>
      </c>
      <c r="G4" s="29">
        <v>2024</v>
      </c>
      <c r="Q4" s="28"/>
      <c r="R4" s="28"/>
    </row>
    <row r="5" spans="1:25" ht="10.5" x14ac:dyDescent="0.25">
      <c r="A5" s="5" t="s">
        <v>27</v>
      </c>
      <c r="B5" s="28">
        <f>'Tableau 2'!B16</f>
        <v>8513.1999999999989</v>
      </c>
      <c r="C5" s="28">
        <f>'Tableau 2'!C16</f>
        <v>7581.9044864687567</v>
      </c>
      <c r="D5" s="28">
        <f>'Tableau 2'!D16</f>
        <v>8862.5761151627667</v>
      </c>
      <c r="E5" s="28">
        <f>'Tableau 2'!E16</f>
        <v>11471.863382019219</v>
      </c>
      <c r="F5" s="28">
        <f>'Tableau 2'!F16</f>
        <v>12398.662852079517</v>
      </c>
      <c r="G5" s="28">
        <f>'Tableau 2'!G16</f>
        <v>12741.418027806187</v>
      </c>
      <c r="H5" s="28"/>
      <c r="I5" s="30">
        <f>G5/F5-1</f>
        <v>2.764452746363566E-2</v>
      </c>
      <c r="J5" s="30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ht="10.5" x14ac:dyDescent="0.25">
      <c r="A6" s="5" t="s">
        <v>28</v>
      </c>
      <c r="B6" s="28">
        <f>'Tableau 1'!B16</f>
        <v>8489.4294102136246</v>
      </c>
      <c r="C6" s="28">
        <f>'Tableau 1'!C16</f>
        <v>7599.4095710414331</v>
      </c>
      <c r="D6" s="28">
        <f>'Tableau 1'!D16</f>
        <v>8806.0401911822501</v>
      </c>
      <c r="E6" s="28">
        <f>'Tableau 1'!E16</f>
        <v>11023.117119417535</v>
      </c>
      <c r="F6" s="28">
        <f>'Tableau 1'!F16</f>
        <v>11622.586126560278</v>
      </c>
      <c r="G6" s="28">
        <f>'Tableau 1'!G16</f>
        <v>11980.516701948027</v>
      </c>
      <c r="H6" s="28"/>
      <c r="I6" s="30">
        <f>G6/F6-1</f>
        <v>3.0796121576573743E-2</v>
      </c>
      <c r="J6" s="30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spans="1:25" x14ac:dyDescent="0.2">
      <c r="A7" s="1" t="s">
        <v>26</v>
      </c>
    </row>
    <row r="8" spans="1:25" x14ac:dyDescent="0.2">
      <c r="C8" s="30">
        <f t="shared" ref="C8:G9" si="0">C5/$B5-1</f>
        <v>-0.10939429515707866</v>
      </c>
      <c r="D8" s="30">
        <f t="shared" si="0"/>
        <v>4.103934069007753E-2</v>
      </c>
      <c r="E8" s="30">
        <f t="shared" si="0"/>
        <v>0.34753833834741577</v>
      </c>
      <c r="F8" s="30">
        <f t="shared" si="0"/>
        <v>0.45640450736262728</v>
      </c>
      <c r="G8" s="30">
        <f>G5/$B5-1</f>
        <v>0.49666612176457603</v>
      </c>
    </row>
    <row r="9" spans="1:25" x14ac:dyDescent="0.2">
      <c r="C9" s="30">
        <f t="shared" si="0"/>
        <v>-0.10483859352212876</v>
      </c>
      <c r="D9" s="30">
        <f t="shared" si="0"/>
        <v>3.7294706825374169E-2</v>
      </c>
      <c r="E9" s="30">
        <f t="shared" si="0"/>
        <v>0.29845206159033877</v>
      </c>
      <c r="F9" s="30">
        <f t="shared" si="0"/>
        <v>0.36906564210041681</v>
      </c>
      <c r="G9" s="30">
        <f t="shared" si="0"/>
        <v>0.41122755406085099</v>
      </c>
    </row>
    <row r="10" spans="1:25" x14ac:dyDescent="0.2">
      <c r="P10" s="2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2C94-1633-4774-BFCE-866112F5AD82}">
  <dimension ref="A1:Y10"/>
  <sheetViews>
    <sheetView zoomScale="115" zoomScaleNormal="115" workbookViewId="0">
      <selection activeCell="I5" sqref="I5:J6"/>
    </sheetView>
  </sheetViews>
  <sheetFormatPr baseColWidth="10" defaultColWidth="11.453125" defaultRowHeight="10" x14ac:dyDescent="0.2"/>
  <cols>
    <col min="1" max="1" width="9.1796875" style="1" bestFit="1" customWidth="1"/>
    <col min="2" max="25" width="5.7265625" style="4" bestFit="1" customWidth="1"/>
    <col min="26" max="27" width="6.453125" style="1" bestFit="1" customWidth="1"/>
    <col min="28" max="28" width="7.453125" style="1" bestFit="1" customWidth="1"/>
    <col min="29" max="29" width="5.7265625" style="1" bestFit="1" customWidth="1"/>
    <col min="30" max="31" width="6.1796875" style="1" bestFit="1" customWidth="1"/>
    <col min="32" max="32" width="5.54296875" style="1" bestFit="1" customWidth="1"/>
    <col min="33" max="33" width="6.7265625" style="1" bestFit="1" customWidth="1"/>
    <col min="34" max="34" width="6.81640625" style="1" bestFit="1" customWidth="1"/>
    <col min="35" max="35" width="5.7265625" style="1" bestFit="1" customWidth="1"/>
    <col min="36" max="37" width="6.1796875" style="1" bestFit="1" customWidth="1"/>
    <col min="38" max="39" width="6.453125" style="1" bestFit="1" customWidth="1"/>
    <col min="40" max="40" width="7.453125" style="1" bestFit="1" customWidth="1"/>
    <col min="41" max="41" width="5.7265625" style="1" bestFit="1" customWidth="1"/>
    <col min="42" max="43" width="6.1796875" style="1" bestFit="1" customWidth="1"/>
    <col min="44" max="44" width="5.54296875" style="1" bestFit="1" customWidth="1"/>
    <col min="45" max="45" width="6.7265625" style="1" bestFit="1" customWidth="1"/>
    <col min="46" max="46" width="6.81640625" style="1" bestFit="1" customWidth="1"/>
    <col min="47" max="47" width="5.7265625" style="1" bestFit="1" customWidth="1"/>
    <col min="48" max="49" width="6.1796875" style="1" bestFit="1" customWidth="1"/>
    <col min="50" max="51" width="6.453125" style="1" bestFit="1" customWidth="1"/>
    <col min="52" max="52" width="7.453125" style="1" bestFit="1" customWidth="1"/>
    <col min="53" max="53" width="5.7265625" style="1" bestFit="1" customWidth="1"/>
    <col min="54" max="55" width="6.1796875" style="1" bestFit="1" customWidth="1"/>
    <col min="56" max="56" width="5.54296875" style="1" bestFit="1" customWidth="1"/>
    <col min="57" max="57" width="6.7265625" style="1" bestFit="1" customWidth="1"/>
    <col min="58" max="58" width="6.81640625" style="1" bestFit="1" customWidth="1"/>
    <col min="59" max="59" width="5.7265625" style="1" bestFit="1" customWidth="1"/>
    <col min="60" max="61" width="6.1796875" style="1" bestFit="1" customWidth="1"/>
    <col min="62" max="63" width="6.453125" style="1" bestFit="1" customWidth="1"/>
    <col min="64" max="64" width="7.453125" style="1" bestFit="1" customWidth="1"/>
    <col min="65" max="65" width="5.7265625" style="1" bestFit="1" customWidth="1"/>
    <col min="66" max="67" width="6.1796875" style="1" bestFit="1" customWidth="1"/>
    <col min="68" max="68" width="5.54296875" style="1" bestFit="1" customWidth="1"/>
    <col min="69" max="69" width="6.7265625" style="1" bestFit="1" customWidth="1"/>
    <col min="70" max="70" width="6.81640625" style="1" bestFit="1" customWidth="1"/>
    <col min="71" max="71" width="5.7265625" style="1" bestFit="1" customWidth="1"/>
    <col min="72" max="75" width="6.1796875" style="1" bestFit="1" customWidth="1"/>
    <col min="76" max="76" width="6.7265625" style="1" bestFit="1" customWidth="1"/>
    <col min="77" max="77" width="5.54296875" style="1" bestFit="1" customWidth="1"/>
    <col min="78" max="78" width="5.7265625" style="1" bestFit="1" customWidth="1"/>
    <col min="79" max="79" width="5.54296875" style="1" bestFit="1" customWidth="1"/>
    <col min="80" max="16384" width="11.453125" style="1"/>
  </cols>
  <sheetData>
    <row r="1" spans="1:25" ht="10.5" x14ac:dyDescent="0.25">
      <c r="A1" s="5" t="s">
        <v>33</v>
      </c>
    </row>
    <row r="2" spans="1:25" x14ac:dyDescent="0.2">
      <c r="A2" s="6" t="s">
        <v>9</v>
      </c>
    </row>
    <row r="3" spans="1:25" x14ac:dyDescent="0.2">
      <c r="A3" s="6"/>
      <c r="Q3" s="28"/>
    </row>
    <row r="4" spans="1:25" ht="10.5" x14ac:dyDescent="0.25">
      <c r="A4" s="6"/>
      <c r="B4" s="29">
        <v>2019</v>
      </c>
      <c r="C4" s="29">
        <v>2020</v>
      </c>
      <c r="D4" s="29">
        <v>2021</v>
      </c>
      <c r="E4" s="29">
        <v>2022</v>
      </c>
      <c r="F4" s="29">
        <v>2023</v>
      </c>
      <c r="G4" s="29">
        <v>2024</v>
      </c>
      <c r="Q4" s="28"/>
      <c r="R4" s="28"/>
    </row>
    <row r="5" spans="1:25" ht="10.5" x14ac:dyDescent="0.25">
      <c r="A5" s="5" t="s">
        <v>27</v>
      </c>
      <c r="B5" s="28">
        <f>'Tableau 2'!B6-SUM('Tableau 2'!B7:B10)</f>
        <v>21111.5</v>
      </c>
      <c r="C5" s="28">
        <f>'Tableau 2'!C6-SUM('Tableau 2'!C7:C10)</f>
        <v>19571.175220287209</v>
      </c>
      <c r="D5" s="28">
        <f>'Tableau 2'!D6-SUM('Tableau 2'!D7:D10)</f>
        <v>20931.763277225215</v>
      </c>
      <c r="E5" s="28">
        <f>'Tableau 2'!E6-SUM('Tableau 2'!E7:E10)</f>
        <v>22951.055647703026</v>
      </c>
      <c r="F5" s="28">
        <f>'Tableau 2'!F6-SUM('Tableau 2'!F7:F10)</f>
        <v>24614.715456091693</v>
      </c>
      <c r="G5" s="28">
        <f>'Tableau 2'!G6-SUM('Tableau 2'!G7:G10)</f>
        <v>24290.998927343331</v>
      </c>
      <c r="H5" s="28"/>
      <c r="I5" s="30">
        <f>G5/F5-1</f>
        <v>-1.3151341494311186E-2</v>
      </c>
      <c r="J5" s="28">
        <f>G5-F5</f>
        <v>-323.71652874836218</v>
      </c>
      <c r="K5" s="28"/>
      <c r="L5" s="28"/>
      <c r="M5" s="28"/>
      <c r="N5" s="28"/>
      <c r="O5" s="28"/>
      <c r="T5" s="28"/>
      <c r="U5" s="28"/>
      <c r="V5" s="28"/>
      <c r="W5" s="28"/>
      <c r="X5" s="28"/>
      <c r="Y5" s="28"/>
    </row>
    <row r="6" spans="1:25" ht="10.5" x14ac:dyDescent="0.25">
      <c r="A6" s="5" t="s">
        <v>28</v>
      </c>
      <c r="B6" s="28">
        <f>'Tableau 1'!B6-SUM('Tableau 1'!B7:B10)</f>
        <v>20915.307457983312</v>
      </c>
      <c r="C6" s="28">
        <f>'Tableau 1'!C6-SUM('Tableau 1'!C7:C10)</f>
        <v>19872.02816416166</v>
      </c>
      <c r="D6" s="28">
        <f>'Tableau 1'!D6-SUM('Tableau 1'!D7:D10)</f>
        <v>20899.157024580127</v>
      </c>
      <c r="E6" s="28">
        <f>'Tableau 1'!E6-SUM('Tableau 1'!E7:E10)</f>
        <v>22269.964816732638</v>
      </c>
      <c r="F6" s="28">
        <f>'Tableau 1'!F6-SUM('Tableau 1'!F7:F10)</f>
        <v>23517.922358710886</v>
      </c>
      <c r="G6" s="28">
        <f>'Tableau 1'!G6-SUM('Tableau 1'!G7:G10)</f>
        <v>22030.387691372234</v>
      </c>
      <c r="H6" s="28"/>
      <c r="I6" s="30">
        <f>G6/F6-1</f>
        <v>-6.3251108862840466E-2</v>
      </c>
      <c r="J6" s="28"/>
      <c r="K6" s="28"/>
      <c r="L6" s="28"/>
      <c r="M6" s="28"/>
      <c r="N6" s="28"/>
      <c r="O6" s="28"/>
      <c r="T6" s="28"/>
      <c r="U6" s="28"/>
      <c r="V6" s="28"/>
      <c r="W6" s="28"/>
      <c r="X6" s="28"/>
      <c r="Y6" s="28"/>
    </row>
    <row r="7" spans="1:25" x14ac:dyDescent="0.2">
      <c r="A7" s="1" t="s">
        <v>26</v>
      </c>
    </row>
    <row r="8" spans="1:25" x14ac:dyDescent="0.2">
      <c r="A8" s="1" t="s">
        <v>34</v>
      </c>
    </row>
    <row r="9" spans="1:25" x14ac:dyDescent="0.2">
      <c r="C9" s="30">
        <f t="shared" ref="C9:G10" si="0">C5/$B5-1</f>
        <v>-7.2961408697287844E-2</v>
      </c>
      <c r="D9" s="30">
        <f t="shared" si="0"/>
        <v>-8.5136879319226422E-3</v>
      </c>
      <c r="E9" s="30">
        <f t="shared" si="0"/>
        <v>8.7135241347276349E-2</v>
      </c>
      <c r="F9" s="30">
        <f t="shared" si="0"/>
        <v>0.16593872799619613</v>
      </c>
      <c r="G9" s="30">
        <f t="shared" si="0"/>
        <v>0.15060506962287534</v>
      </c>
    </row>
    <row r="10" spans="1:25" x14ac:dyDescent="0.2">
      <c r="C10" s="30">
        <f t="shared" si="0"/>
        <v>-4.9881135905723184E-2</v>
      </c>
      <c r="D10" s="30">
        <f t="shared" si="0"/>
        <v>-7.7218245228427573E-4</v>
      </c>
      <c r="E10" s="30">
        <f t="shared" si="0"/>
        <v>6.4768704044666503E-2</v>
      </c>
      <c r="F10" s="30">
        <f t="shared" si="0"/>
        <v>0.12443589012286616</v>
      </c>
      <c r="G10" s="30">
        <f t="shared" si="0"/>
        <v>5.3314073227419767E-2</v>
      </c>
      <c r="P10" s="28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25AF8-D681-4B77-9302-093359899EF7}">
  <dimension ref="A1:Y10"/>
  <sheetViews>
    <sheetView zoomScale="115" zoomScaleNormal="115" workbookViewId="0">
      <selection activeCell="G8" sqref="G8"/>
    </sheetView>
  </sheetViews>
  <sheetFormatPr baseColWidth="10" defaultColWidth="11.453125" defaultRowHeight="10" x14ac:dyDescent="0.2"/>
  <cols>
    <col min="1" max="1" width="9.1796875" style="1" bestFit="1" customWidth="1"/>
    <col min="2" max="25" width="5.7265625" style="4" bestFit="1" customWidth="1"/>
    <col min="26" max="27" width="6.453125" style="1" bestFit="1" customWidth="1"/>
    <col min="28" max="28" width="7.453125" style="1" bestFit="1" customWidth="1"/>
    <col min="29" max="29" width="5.7265625" style="1" bestFit="1" customWidth="1"/>
    <col min="30" max="31" width="6.1796875" style="1" bestFit="1" customWidth="1"/>
    <col min="32" max="32" width="5.54296875" style="1" bestFit="1" customWidth="1"/>
    <col min="33" max="33" width="6.7265625" style="1" bestFit="1" customWidth="1"/>
    <col min="34" max="34" width="6.81640625" style="1" bestFit="1" customWidth="1"/>
    <col min="35" max="35" width="5.7265625" style="1" bestFit="1" customWidth="1"/>
    <col min="36" max="37" width="6.1796875" style="1" bestFit="1" customWidth="1"/>
    <col min="38" max="39" width="6.453125" style="1" bestFit="1" customWidth="1"/>
    <col min="40" max="40" width="7.453125" style="1" bestFit="1" customWidth="1"/>
    <col min="41" max="41" width="5.7265625" style="1" bestFit="1" customWidth="1"/>
    <col min="42" max="43" width="6.1796875" style="1" bestFit="1" customWidth="1"/>
    <col min="44" max="44" width="5.54296875" style="1" bestFit="1" customWidth="1"/>
    <col min="45" max="45" width="6.7265625" style="1" bestFit="1" customWidth="1"/>
    <col min="46" max="46" width="6.81640625" style="1" bestFit="1" customWidth="1"/>
    <col min="47" max="47" width="5.7265625" style="1" bestFit="1" customWidth="1"/>
    <col min="48" max="49" width="6.1796875" style="1" bestFit="1" customWidth="1"/>
    <col min="50" max="51" width="6.453125" style="1" bestFit="1" customWidth="1"/>
    <col min="52" max="52" width="7.453125" style="1" bestFit="1" customWidth="1"/>
    <col min="53" max="53" width="5.7265625" style="1" bestFit="1" customWidth="1"/>
    <col min="54" max="55" width="6.1796875" style="1" bestFit="1" customWidth="1"/>
    <col min="56" max="56" width="5.54296875" style="1" bestFit="1" customWidth="1"/>
    <col min="57" max="57" width="6.7265625" style="1" bestFit="1" customWidth="1"/>
    <col min="58" max="58" width="6.81640625" style="1" bestFit="1" customWidth="1"/>
    <col min="59" max="59" width="5.7265625" style="1" bestFit="1" customWidth="1"/>
    <col min="60" max="61" width="6.1796875" style="1" bestFit="1" customWidth="1"/>
    <col min="62" max="63" width="6.453125" style="1" bestFit="1" customWidth="1"/>
    <col min="64" max="64" width="7.453125" style="1" bestFit="1" customWidth="1"/>
    <col min="65" max="65" width="5.7265625" style="1" bestFit="1" customWidth="1"/>
    <col min="66" max="67" width="6.1796875" style="1" bestFit="1" customWidth="1"/>
    <col min="68" max="68" width="5.54296875" style="1" bestFit="1" customWidth="1"/>
    <col min="69" max="69" width="6.7265625" style="1" bestFit="1" customWidth="1"/>
    <col min="70" max="70" width="6.81640625" style="1" bestFit="1" customWidth="1"/>
    <col min="71" max="71" width="5.7265625" style="1" bestFit="1" customWidth="1"/>
    <col min="72" max="75" width="6.1796875" style="1" bestFit="1" customWidth="1"/>
    <col min="76" max="76" width="6.7265625" style="1" bestFit="1" customWidth="1"/>
    <col min="77" max="77" width="5.54296875" style="1" bestFit="1" customWidth="1"/>
    <col min="78" max="78" width="5.7265625" style="1" bestFit="1" customWidth="1"/>
    <col min="79" max="79" width="5.54296875" style="1" bestFit="1" customWidth="1"/>
    <col min="80" max="16384" width="11.453125" style="1"/>
  </cols>
  <sheetData>
    <row r="1" spans="1:25" ht="10.5" x14ac:dyDescent="0.25">
      <c r="A1" s="5" t="s">
        <v>31</v>
      </c>
    </row>
    <row r="2" spans="1:25" x14ac:dyDescent="0.2">
      <c r="A2" s="6" t="s">
        <v>9</v>
      </c>
    </row>
    <row r="3" spans="1:25" x14ac:dyDescent="0.2">
      <c r="A3" s="6"/>
      <c r="Q3" s="28"/>
    </row>
    <row r="4" spans="1:25" ht="10.5" x14ac:dyDescent="0.25">
      <c r="A4" s="6"/>
      <c r="B4" s="29">
        <v>2019</v>
      </c>
      <c r="C4" s="29">
        <v>2020</v>
      </c>
      <c r="D4" s="29">
        <v>2021</v>
      </c>
      <c r="E4" s="29">
        <v>2022</v>
      </c>
      <c r="F4" s="29">
        <v>2023</v>
      </c>
      <c r="G4" s="29">
        <v>2024</v>
      </c>
      <c r="Q4" s="28"/>
      <c r="R4" s="28"/>
    </row>
    <row r="5" spans="1:25" ht="10.5" x14ac:dyDescent="0.25">
      <c r="A5" s="5" t="s">
        <v>27</v>
      </c>
      <c r="B5" s="28">
        <f>'Tableau 2'!B8</f>
        <v>2348.1999999999998</v>
      </c>
      <c r="C5" s="28">
        <f>'Tableau 2'!C8</f>
        <v>2854.0008504573061</v>
      </c>
      <c r="D5" s="28">
        <f>'Tableau 2'!D8</f>
        <v>2636.2921841219572</v>
      </c>
      <c r="E5" s="28">
        <f>'Tableau 2'!E8</f>
        <v>2975.654847382053</v>
      </c>
      <c r="F5" s="28">
        <f>'Tableau 2'!F8</f>
        <v>2767.0859087213685</v>
      </c>
      <c r="G5" s="28">
        <f>'Tableau 2'!G8</f>
        <v>3051.2474173371957</v>
      </c>
      <c r="H5" s="28"/>
      <c r="I5" s="30">
        <f>G5/F5-1</f>
        <v>0.10269341754811445</v>
      </c>
      <c r="J5" s="28">
        <f>G5-F5</f>
        <v>284.16150861582719</v>
      </c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ht="10.5" x14ac:dyDescent="0.25">
      <c r="A6" s="5" t="s">
        <v>28</v>
      </c>
      <c r="B6" s="28">
        <f>'Tableau 1'!B8</f>
        <v>2457.9512268130006</v>
      </c>
      <c r="C6" s="28">
        <f>'Tableau 1'!C8</f>
        <v>3085.07991324963</v>
      </c>
      <c r="D6" s="28">
        <f>'Tableau 1'!D8</f>
        <v>2909.2220168977219</v>
      </c>
      <c r="E6" s="28">
        <f>'Tableau 1'!E8</f>
        <v>3288.1365444131061</v>
      </c>
      <c r="F6" s="28">
        <f>'Tableau 1'!F8</f>
        <v>3256.3778164182249</v>
      </c>
      <c r="G6" s="28">
        <f>'Tableau 1'!G8</f>
        <v>3770.8117934968377</v>
      </c>
      <c r="H6" s="28"/>
      <c r="I6" s="30">
        <f>G6/F6-1</f>
        <v>0.15797736198941803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spans="1:25" x14ac:dyDescent="0.2">
      <c r="A7" s="1" t="s">
        <v>26</v>
      </c>
      <c r="Q7" s="28"/>
      <c r="R7" s="28"/>
    </row>
    <row r="8" spans="1:25" x14ac:dyDescent="0.2">
      <c r="C8" s="30">
        <f t="shared" ref="C8:G9" si="0">C5/$B5-1</f>
        <v>0.21539939121765883</v>
      </c>
      <c r="D8" s="30">
        <f t="shared" si="0"/>
        <v>0.12268639133036263</v>
      </c>
      <c r="E8" s="30">
        <f t="shared" si="0"/>
        <v>0.26720673170175169</v>
      </c>
      <c r="F8" s="30">
        <f t="shared" si="0"/>
        <v>0.17838595891379305</v>
      </c>
      <c r="G8" s="30">
        <f t="shared" si="0"/>
        <v>0.29939844022536244</v>
      </c>
      <c r="R8" s="28"/>
    </row>
    <row r="9" spans="1:25" x14ac:dyDescent="0.2">
      <c r="C9" s="30">
        <f t="shared" si="0"/>
        <v>0.25514285214266419</v>
      </c>
      <c r="D9" s="30">
        <f t="shared" si="0"/>
        <v>0.18359631597321924</v>
      </c>
      <c r="E9" s="30">
        <f t="shared" si="0"/>
        <v>0.33775500040191209</v>
      </c>
      <c r="F9" s="30">
        <f t="shared" si="0"/>
        <v>0.32483418747103077</v>
      </c>
      <c r="G9" s="30">
        <f t="shared" si="0"/>
        <v>0.5341279974810984</v>
      </c>
    </row>
    <row r="10" spans="1:25" x14ac:dyDescent="0.2">
      <c r="P10" s="2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Sommaire</vt:lpstr>
      <vt:lpstr>Tableau 1</vt:lpstr>
      <vt:lpstr>Tableau 2</vt:lpstr>
      <vt:lpstr>Graphique 1</vt:lpstr>
      <vt:lpstr>Graphique 2</vt:lpstr>
      <vt:lpstr>Graphique 3</vt:lpstr>
      <vt:lpstr>Graphique 4</vt:lpstr>
      <vt:lpstr>Graphique 5</vt:lpstr>
      <vt:lpstr>Graphique 6</vt:lpstr>
    </vt:vector>
  </TitlesOfParts>
  <Company>Ministère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DEPS, ministère de la Culture</dc:creator>
  <cp:lastModifiedBy>SCHREIBER Amandine</cp:lastModifiedBy>
  <cp:lastPrinted>2024-02-13T10:06:37Z</cp:lastPrinted>
  <dcterms:created xsi:type="dcterms:W3CDTF">2022-08-31T14:13:35Z</dcterms:created>
  <dcterms:modified xsi:type="dcterms:W3CDTF">2025-11-08T07:14:38Z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2024-11-14T15:48:38Z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62754007-1568-47bd-a2ef-6bafc9d87622</vt:lpwstr>
  </property>
  <property fmtid="{D5CDD505-2E9C-101B-9397-08002B2CF9AE}" pid="8" name="MSIP_Label_37f782e2-1048-4ae6-8561-ea50d7047004_ContentBits">
    <vt:lpwstr>2</vt:lpwstr>
  </property>
</Properties>
</file>