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Nuage\P2 - Production des missions\Missions en cours\3025_AFO-ROF\_Livrables\1_Axe Bilans carbone\"/>
    </mc:Choice>
  </mc:AlternateContent>
  <xr:revisionPtr revIDLastSave="0" documentId="13_ncr:1_{8A33EC3D-A18B-469F-81FD-85BFEE9F6857}" xr6:coauthVersionLast="47" xr6:coauthVersionMax="47" xr10:uidLastSave="{00000000-0000-0000-0000-000000000000}"/>
  <bookViews>
    <workbookView xWindow="-120" yWindow="-120" windowWidth="29040" windowHeight="16440" activeTab="2" xr2:uid="{00000000-000D-0000-FFFF-FFFF00000000}"/>
  </bookViews>
  <sheets>
    <sheet name="Accueil" sheetId="6" r:id="rId1"/>
    <sheet name="Liste" sheetId="2" state="hidden" r:id="rId2"/>
    <sheet name="Données d'activité" sheetId="1" r:id="rId3"/>
    <sheet name="Facteurs d'émission" sheetId="5" state="hidden" r:id="rId4"/>
    <sheet name="BC analytique par poste" sheetId="3" r:id="rId5"/>
    <sheet name="BC analytique par catégorie" sheetId="7" r:id="rId6"/>
    <sheet name="BC règlementaire - BEGES" sheetId="4" r:id="rId7"/>
    <sheet name="Indicateurs" sheetId="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4" l="1"/>
  <c r="C16" i="3" a="1"/>
  <c r="C16" i="3"/>
  <c r="D23" i="4" s="1"/>
  <c r="E27" i="4" s="1"/>
  <c r="C15" i="3" a="1"/>
  <c r="C15" i="3"/>
  <c r="D19" i="4" s="1"/>
  <c r="C14" i="3" a="1"/>
  <c r="C14" i="3"/>
  <c r="C13" i="3" a="1"/>
  <c r="C13" i="3"/>
  <c r="C12" i="3" a="1"/>
  <c r="C12" i="3"/>
  <c r="D12" i="4" s="1"/>
  <c r="C11" i="3" a="1"/>
  <c r="C11" i="3"/>
  <c r="C3" i="7" s="1"/>
  <c r="C10" i="3" a="1"/>
  <c r="C10" i="3"/>
  <c r="C9" i="3" a="1"/>
  <c r="C9" i="3"/>
  <c r="C8" i="3" a="1"/>
  <c r="C8" i="3"/>
  <c r="C7" i="3" a="1"/>
  <c r="C7" i="3"/>
  <c r="D13" i="4" s="1"/>
  <c r="C6" i="3" a="1"/>
  <c r="C6" i="3"/>
  <c r="C5" i="3" a="1"/>
  <c r="C5" i="3"/>
  <c r="C4" i="3" a="1"/>
  <c r="C4" i="3"/>
  <c r="C3" i="3" a="1"/>
  <c r="C3" i="3"/>
  <c r="D2" i="4" s="1"/>
  <c r="E7" i="4" s="1"/>
  <c r="D17" i="4" l="1"/>
  <c r="C6" i="7"/>
  <c r="D18" i="4"/>
  <c r="D15" i="4"/>
  <c r="C4" i="7"/>
  <c r="D8" i="4"/>
  <c r="E10" i="4" s="1"/>
  <c r="C5" i="7"/>
  <c r="D21" i="4"/>
  <c r="C7" i="7"/>
  <c r="C8" i="7"/>
  <c r="D14" i="4"/>
  <c r="C18" i="3"/>
  <c r="C5" i="9" l="1"/>
  <c r="C4" i="9"/>
  <c r="C3" i="9"/>
  <c r="E16" i="4"/>
  <c r="E22" i="4"/>
  <c r="C10" i="7"/>
  <c r="E31" i="4" l="1"/>
</calcChain>
</file>

<file path=xl/sharedStrings.xml><?xml version="1.0" encoding="utf-8"?>
<sst xmlns="http://schemas.openxmlformats.org/spreadsheetml/2006/main" count="347" uniqueCount="167">
  <si>
    <t>Opéra</t>
  </si>
  <si>
    <t>Orchestre</t>
  </si>
  <si>
    <t>Service de restauration aux spectateurs</t>
  </si>
  <si>
    <t>Emplacement géographique</t>
  </si>
  <si>
    <t>Régional</t>
  </si>
  <si>
    <t>International</t>
  </si>
  <si>
    <t>Salle de spectacle</t>
  </si>
  <si>
    <t>Type de structure</t>
  </si>
  <si>
    <t>Portée des représentations hors les murs</t>
  </si>
  <si>
    <t>Cœur de métropole</t>
  </si>
  <si>
    <t>Principalement fixe</t>
  </si>
  <si>
    <t>Principalement mobile</t>
  </si>
  <si>
    <t>Budget annuel (M€)</t>
  </si>
  <si>
    <t>Catégories d'émissions</t>
  </si>
  <si>
    <t>Numéros</t>
  </si>
  <si>
    <t>Postes d'émissions</t>
  </si>
  <si>
    <t>1. Emissions directes de GES</t>
  </si>
  <si>
    <t>1.1</t>
  </si>
  <si>
    <t>Emissions directes des sources fixes de combustion</t>
  </si>
  <si>
    <t>1.2</t>
  </si>
  <si>
    <t>Emissions directes des sources mobiles de combustion</t>
  </si>
  <si>
    <t>1.3</t>
  </si>
  <si>
    <t>Emissions directes des procédés hors énergie</t>
  </si>
  <si>
    <t>1.4</t>
  </si>
  <si>
    <t>Emissions directes fugitives</t>
  </si>
  <si>
    <t>1.5</t>
  </si>
  <si>
    <t>Emissions issues de la biomasse (sols et forêts)</t>
  </si>
  <si>
    <t xml:space="preserve">Sous total </t>
  </si>
  <si>
    <t>2. Emissions indirectes associées à l'énergie</t>
  </si>
  <si>
    <t>2.1</t>
  </si>
  <si>
    <t>Emissions indirectes liées à la consommation d'électricité</t>
  </si>
  <si>
    <t>2.2</t>
  </si>
  <si>
    <t>Emissions indirectes liées à la consommation d'énergie autre que l'électricité</t>
  </si>
  <si>
    <t>3. Emissions indirectes associées au transport</t>
  </si>
  <si>
    <t>3.1</t>
  </si>
  <si>
    <t>Transport de marchandise amont</t>
  </si>
  <si>
    <t>3.2</t>
  </si>
  <si>
    <t>Transport de marchandise aval</t>
  </si>
  <si>
    <t>3.3</t>
  </si>
  <si>
    <t xml:space="preserve">Déplacements domicile travail </t>
  </si>
  <si>
    <t>3.4</t>
  </si>
  <si>
    <t>Transport des visiteurs et des clients</t>
  </si>
  <si>
    <t>3.5</t>
  </si>
  <si>
    <t>Déplacements professionnels</t>
  </si>
  <si>
    <t>4. Emissions indirectes associées aux produits achetés</t>
  </si>
  <si>
    <t>4.1</t>
  </si>
  <si>
    <t>Achats de biens</t>
  </si>
  <si>
    <t>4.2</t>
  </si>
  <si>
    <t>Immobilisations de biens</t>
  </si>
  <si>
    <t>4.3</t>
  </si>
  <si>
    <t>Gestion des déchets</t>
  </si>
  <si>
    <t>4.4</t>
  </si>
  <si>
    <t>Actifs en leasing amont</t>
  </si>
  <si>
    <t>4.5</t>
  </si>
  <si>
    <t>Achats de services</t>
  </si>
  <si>
    <t>5. Emissions indirectes associées aux produits vendus</t>
  </si>
  <si>
    <t>5.1</t>
  </si>
  <si>
    <t>Utilisation des produits vendus</t>
  </si>
  <si>
    <t>5.2</t>
  </si>
  <si>
    <t>Actifs en leasing aval</t>
  </si>
  <si>
    <t>5.3</t>
  </si>
  <si>
    <t>Fin de vie des produits vendus</t>
  </si>
  <si>
    <t>5.4</t>
  </si>
  <si>
    <t>Investissements</t>
  </si>
  <si>
    <t>6. Autres émissions indirectes</t>
  </si>
  <si>
    <t>6.1</t>
  </si>
  <si>
    <t>Autres émissions indirectes</t>
  </si>
  <si>
    <t>Energie et fluides</t>
  </si>
  <si>
    <t>Achats de fonctionnement</t>
  </si>
  <si>
    <t>Hébergement restauration</t>
  </si>
  <si>
    <t>Domicile travail</t>
  </si>
  <si>
    <t>Pro hors artistes</t>
  </si>
  <si>
    <t>Import d'artistes et techniciens</t>
  </si>
  <si>
    <t>Export d'artistes et techniciens</t>
  </si>
  <si>
    <t xml:space="preserve">Déplacements des publics </t>
  </si>
  <si>
    <t>Fret pour tournées artistiques</t>
  </si>
  <si>
    <t>Immobilisation bâtiment</t>
  </si>
  <si>
    <t>Déchets</t>
  </si>
  <si>
    <t>Usages numériques externes</t>
  </si>
  <si>
    <t>Immobilisations hors bâti</t>
  </si>
  <si>
    <t>Poste concerné</t>
  </si>
  <si>
    <t>Valeur facteur d'émission</t>
  </si>
  <si>
    <t>Unité facteur d'émission</t>
  </si>
  <si>
    <t>Stratégie de diffusion numérique</t>
  </si>
  <si>
    <t>Pas de salle de spectacle</t>
  </si>
  <si>
    <t>Restauration des spectateurs</t>
  </si>
  <si>
    <t>Pas de restauration des spectateurs</t>
  </si>
  <si>
    <t>Amortissement du bâtiment</t>
  </si>
  <si>
    <t>Pas de diffusion massive</t>
  </si>
  <si>
    <t>Unique</t>
  </si>
  <si>
    <t>tCO2e/M€</t>
  </si>
  <si>
    <t>tCO2e/ETP</t>
  </si>
  <si>
    <t>Il faut pour cela compléter les cases de l'onglet "Données d'activité".</t>
  </si>
  <si>
    <t>Données d'activité</t>
  </si>
  <si>
    <t>Poste d'émission</t>
  </si>
  <si>
    <t>Empreinte carbone (t CO2e)</t>
  </si>
  <si>
    <t>Total</t>
  </si>
  <si>
    <t>TOTAL</t>
  </si>
  <si>
    <t>Totalement fixe</t>
  </si>
  <si>
    <t>Sans gaz</t>
  </si>
  <si>
    <t>Avec gaz</t>
  </si>
  <si>
    <t>Chauffage</t>
  </si>
  <si>
    <t>Restauration quotidienne</t>
  </si>
  <si>
    <t>Restauration ponctuelle</t>
  </si>
  <si>
    <t>Hébergement</t>
  </si>
  <si>
    <t>1er critère</t>
  </si>
  <si>
    <t>2ème critère éventuel</t>
  </si>
  <si>
    <t>3ème critère éventuel</t>
  </si>
  <si>
    <t>Budget DCA annuel (M€)</t>
  </si>
  <si>
    <t>Pas de rénovation majeure après 2015</t>
  </si>
  <si>
    <t>Rénovation majeure après 2015</t>
  </si>
  <si>
    <t>Nombreuses captations diffusées</t>
  </si>
  <si>
    <t>Rénovation majeure</t>
  </si>
  <si>
    <t>tCO2e/M€DCA</t>
  </si>
  <si>
    <t>Achats de décors, costumes et accessoires</t>
  </si>
  <si>
    <t>Auditions et concours</t>
  </si>
  <si>
    <t>tCO2e/ETPartistique</t>
  </si>
  <si>
    <t>Communication numérique standard</t>
  </si>
  <si>
    <t>Jamais</t>
  </si>
  <si>
    <t>Remarque</t>
  </si>
  <si>
    <t>Non pris en compte</t>
  </si>
  <si>
    <t>Trajet final</t>
  </si>
  <si>
    <t>Trajet touristique</t>
  </si>
  <si>
    <t>Négligeable</t>
  </si>
  <si>
    <t>Proportion de spectateurs provenant du lointain</t>
  </si>
  <si>
    <t>Significative</t>
  </si>
  <si>
    <t>Catégorie</t>
  </si>
  <si>
    <t>Transport artistique</t>
  </si>
  <si>
    <t>Achats de production</t>
  </si>
  <si>
    <t>Fonctionnement</t>
  </si>
  <si>
    <t>Bâtiment</t>
  </si>
  <si>
    <t>Déplacement des publics</t>
  </si>
  <si>
    <t>Au moins 1 fois par an</t>
  </si>
  <si>
    <t>Invitation de collectifs artistiques provenant du lointain</t>
  </si>
  <si>
    <t>Colonne à compléter</t>
  </si>
  <si>
    <t>Si opéra avec orchestre, choisir opéra</t>
  </si>
  <si>
    <t>Autre (petite ville, rural…)</t>
  </si>
  <si>
    <t>Remarques</t>
  </si>
  <si>
    <t>Cas théorique</t>
  </si>
  <si>
    <t>Proportion de représentations hors les murs</t>
  </si>
  <si>
    <t>Milliers de spectateurs annuels</t>
  </si>
  <si>
    <t>tCO2e/Kspectateur</t>
  </si>
  <si>
    <t>Cet outil a été conçu par l'Association Française des Orchestres (AFO), la Réunion des Opéras de France (ROF) et BL évolution, à partir de 12 bilans carbones transmis gracieusement par des membres de l'AFO et de la ROF.</t>
  </si>
  <si>
    <t>Cet outil permet de modéliser les bilans carbone du secteur des opéras et orchestres à partir de quelques données d'activité.</t>
  </si>
  <si>
    <t>Les résultats sont alors disponibles dans deux formats analytiques et un format réglementaire, dans les onglets correspondants.</t>
  </si>
  <si>
    <t>Plus de 10% de spectateurs provenant de plus de 200km</t>
  </si>
  <si>
    <t>Collectif de 10 artistes ou plus, de plus de 200km</t>
  </si>
  <si>
    <t>valeur</t>
  </si>
  <si>
    <t>unité</t>
  </si>
  <si>
    <t>kgCO2e/spectateur</t>
  </si>
  <si>
    <t>kgCO2e/K€ budget</t>
  </si>
  <si>
    <t>Au nombre d'ETP</t>
  </si>
  <si>
    <t>Au nombre de spectateurs</t>
  </si>
  <si>
    <t>Au budget total</t>
  </si>
  <si>
    <t>Total ETP</t>
  </si>
  <si>
    <t>Dont ETP artistiques</t>
  </si>
  <si>
    <t>Empreinte carbone rapportée…</t>
  </si>
  <si>
    <t>en millions d'€ (exemple : pour un budget de 20 millions d'€, écrire "20")</t>
  </si>
  <si>
    <t>en millions d'€ - Concerne uniquement les opéras</t>
  </si>
  <si>
    <t>en milliers de spectateurs (pour 100 000 spectateurs annuels, écrire "100")</t>
  </si>
  <si>
    <t>Bâtiment construit avant 1975</t>
  </si>
  <si>
    <t>Bâtiment construit après 1975</t>
  </si>
  <si>
    <t>Si le bâtiment est construit avant 1975 : amorti. Si construit après 1975, non amorti</t>
  </si>
  <si>
    <t>Structure principalement mobile : Moins de 67% des spectateurs dans une même salle</t>
  </si>
  <si>
    <t>Ordre de grandeur pour métropole : plus de 100 000 habitants</t>
  </si>
  <si>
    <t>Service de streaming de représentations artistiques</t>
  </si>
  <si>
    <t>3 indicateurs sont aussi proposés (empreinte carbone rapportée au budget, au nombre de spectateurs et au nombre d'ETP).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</si>
</sst>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rgb="FFD1D3CC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5" tint="0.39997558519241921"/>
        <bgColor rgb="FF000000"/>
      </patternFill>
    </fill>
    <fill>
      <patternFill patternType="solid">
        <fgColor theme="9" tint="0.39997558519241921"/>
        <bgColor rgb="FF000000"/>
      </patternFill>
    </fill>
    <fill>
      <patternFill patternType="solid">
        <fgColor rgb="FFD09C5C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rgb="FF99CCFF"/>
        <bgColor rgb="FF000000"/>
      </patternFill>
    </fill>
    <fill>
      <patternFill patternType="solid">
        <fgColor theme="0" tint="-0.249977111117893"/>
        <bgColor rgb="FF000000"/>
      </patternFill>
    </fill>
    <fill>
      <patternFill patternType="solid">
        <fgColor rgb="FFD1D3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 readingOrder="1"/>
    </xf>
    <xf numFmtId="0" fontId="0" fillId="0" borderId="0" xfId="0" applyAlignment="1">
      <alignment horizontal="left" vertical="center" wrapText="1"/>
    </xf>
    <xf numFmtId="0" fontId="0" fillId="0" borderId="1" xfId="0" applyBorder="1"/>
    <xf numFmtId="0" fontId="0" fillId="8" borderId="0" xfId="0" applyFill="1"/>
    <xf numFmtId="0" fontId="0" fillId="10" borderId="1" xfId="0" applyFill="1" applyBorder="1"/>
    <xf numFmtId="0" fontId="0" fillId="10" borderId="4" xfId="0" applyFill="1" applyBorder="1"/>
    <xf numFmtId="0" fontId="1" fillId="9" borderId="9" xfId="0" applyFont="1" applyFill="1" applyBorder="1"/>
    <xf numFmtId="0" fontId="1" fillId="9" borderId="8" xfId="0" applyFont="1" applyFill="1" applyBorder="1"/>
    <xf numFmtId="2" fontId="0" fillId="0" borderId="1" xfId="0" applyNumberFormat="1" applyBorder="1"/>
    <xf numFmtId="0" fontId="0" fillId="9" borderId="8" xfId="0" applyFill="1" applyBorder="1"/>
    <xf numFmtId="0" fontId="2" fillId="9" borderId="8" xfId="0" applyFont="1" applyFill="1" applyBorder="1" applyAlignment="1">
      <alignment horizontal="center" vertical="center" wrapText="1"/>
    </xf>
    <xf numFmtId="0" fontId="0" fillId="10" borderId="4" xfId="0" applyFill="1" applyBorder="1" applyAlignment="1">
      <alignment horizontal="left" vertical="center" wrapText="1" readingOrder="1"/>
    </xf>
    <xf numFmtId="0" fontId="0" fillId="10" borderId="1" xfId="0" applyFill="1" applyBorder="1" applyAlignment="1">
      <alignment horizontal="left" vertical="center" wrapText="1" readingOrder="1"/>
    </xf>
    <xf numFmtId="0" fontId="0" fillId="10" borderId="1" xfId="0" applyFill="1" applyBorder="1" applyAlignment="1">
      <alignment horizontal="left" vertical="center" wrapText="1"/>
    </xf>
    <xf numFmtId="0" fontId="0" fillId="10" borderId="0" xfId="0" applyFill="1" applyAlignment="1">
      <alignment horizontal="left" vertical="center" wrapText="1"/>
    </xf>
    <xf numFmtId="2" fontId="0" fillId="0" borderId="0" xfId="0" applyNumberFormat="1"/>
    <xf numFmtId="2" fontId="1" fillId="0" borderId="0" xfId="0" applyNumberFormat="1" applyFont="1"/>
    <xf numFmtId="0" fontId="1" fillId="0" borderId="0" xfId="0" applyFont="1"/>
    <xf numFmtId="0" fontId="0" fillId="9" borderId="8" xfId="0" applyFill="1" applyBorder="1" applyAlignment="1">
      <alignment horizontal="left" vertical="center"/>
    </xf>
    <xf numFmtId="0" fontId="2" fillId="9" borderId="10" xfId="0" applyFon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right" vertical="center"/>
    </xf>
    <xf numFmtId="2" fontId="0" fillId="0" borderId="1" xfId="0" applyNumberFormat="1" applyBorder="1" applyAlignment="1">
      <alignment horizontal="right"/>
    </xf>
    <xf numFmtId="0" fontId="5" fillId="9" borderId="11" xfId="0" applyFont="1" applyFill="1" applyBorder="1"/>
    <xf numFmtId="0" fontId="6" fillId="0" borderId="1" xfId="0" applyFont="1" applyBorder="1"/>
    <xf numFmtId="0" fontId="0" fillId="0" borderId="1" xfId="0" applyBorder="1" applyAlignment="1">
      <alignment horizontal="center" vertical="center"/>
    </xf>
    <xf numFmtId="0" fontId="4" fillId="0" borderId="0" xfId="0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7" borderId="4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3A8C-4EC9-836E-0392851D926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3A8C-4EC9-836E-0392851D926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3A8C-4EC9-836E-0392851D926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3A8C-4EC9-836E-0392851D926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3A8C-4EC9-836E-0392851D926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3A8C-4EC9-836E-0392851D926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3A8C-4EC9-836E-0392851D926E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3A8C-4EC9-836E-0392851D926E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3A8C-4EC9-836E-0392851D926E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3A8C-4EC9-836E-0392851D926E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3A8C-4EC9-836E-0392851D926E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3A8C-4EC9-836E-0392851D926E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3A8C-4EC9-836E-0392851D926E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3A8C-4EC9-836E-0392851D926E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3A8C-4EC9-836E-0392851D926E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2-3A8C-4EC9-836E-0392851D926E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3A8C-4EC9-836E-0392851D926E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4-3A8C-4EC9-836E-0392851D926E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3A8C-4EC9-836E-0392851D926E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6-3A8C-4EC9-836E-0392851D926E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3A8C-4EC9-836E-0392851D926E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8-3A8C-4EC9-836E-0392851D926E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3A8C-4EC9-836E-0392851D926E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A-3A8C-4EC9-836E-0392851D926E}"/>
                </c:ext>
              </c:extLst>
            </c:dLbl>
            <c:dLbl>
              <c:idx val="1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3A8C-4EC9-836E-0392851D926E}"/>
                </c:ext>
              </c:extLst>
            </c:dLbl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C-3A8C-4EC9-836E-0392851D926E}"/>
                </c:ext>
              </c:extLst>
            </c:dLbl>
            <c:dLbl>
              <c:idx val="1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D-3A8C-4EC9-836E-0392851D926E}"/>
                </c:ext>
              </c:extLst>
            </c:dLbl>
            <c:dLbl>
              <c:idx val="1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80000"/>
                          <a:lumOff val="2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E-3A8C-4EC9-836E-0392851D926E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'BC analytique par poste'!$B$3:$B$16</c:f>
              <c:strCache>
                <c:ptCount val="14"/>
                <c:pt idx="0">
                  <c:v>Energie et fluides</c:v>
                </c:pt>
                <c:pt idx="1">
                  <c:v>Achats de décors, costumes et accessoires</c:v>
                </c:pt>
                <c:pt idx="2">
                  <c:v>Achats de fonctionnement</c:v>
                </c:pt>
                <c:pt idx="3">
                  <c:v>Hébergement restauration</c:v>
                </c:pt>
                <c:pt idx="4">
                  <c:v>Domicile travail</c:v>
                </c:pt>
                <c:pt idx="5">
                  <c:v>Pro hors artistes</c:v>
                </c:pt>
                <c:pt idx="6">
                  <c:v>Import d'artistes et techniciens</c:v>
                </c:pt>
                <c:pt idx="7">
                  <c:v>Export d'artistes et techniciens</c:v>
                </c:pt>
                <c:pt idx="8">
                  <c:v>Déplacements des publics </c:v>
                </c:pt>
                <c:pt idx="9">
                  <c:v>Fret pour tournées artistiques</c:v>
                </c:pt>
                <c:pt idx="10">
                  <c:v>Immobilisations hors bâti</c:v>
                </c:pt>
                <c:pt idx="11">
                  <c:v>Immobilisation bâtiment</c:v>
                </c:pt>
                <c:pt idx="12">
                  <c:v>Déchets</c:v>
                </c:pt>
                <c:pt idx="13">
                  <c:v>Usages numériques externes</c:v>
                </c:pt>
              </c:strCache>
            </c:strRef>
          </c:cat>
          <c:val>
            <c:numRef>
              <c:f>'BC analytique par poste'!$C$3:$C$16</c:f>
              <c:numCache>
                <c:formatCode>0.00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8C-4EC9-836E-0392851D926E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92B8-4D90-A161-EAFE9EDC719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92B8-4D90-A161-EAFE9EDC719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92B8-4D90-A161-EAFE9EDC719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92B8-4D90-A161-EAFE9EDC719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2B8-4D90-A161-EAFE9EDC719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92B8-4D90-A161-EAFE9EDC7197}"/>
              </c:ext>
            </c:extLst>
          </c:dPt>
          <c:dLbls>
            <c:dLbl>
              <c:idx val="0"/>
              <c:layout>
                <c:manualLayout>
                  <c:x val="0.13688313927937634"/>
                  <c:y val="6.442107826118323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2B8-4D90-A161-EAFE9EDC7197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4-92B8-4D90-A161-EAFE9EDC7197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92B8-4D90-A161-EAFE9EDC7197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6-92B8-4D90-A161-EAFE9EDC7197}"/>
                </c:ext>
              </c:extLst>
            </c:dLbl>
            <c:dLbl>
              <c:idx val="4"/>
              <c:layout>
                <c:manualLayout>
                  <c:x val="-0.18545457579786495"/>
                  <c:y val="1.431579516915182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B8-4D90-A161-EAFE9EDC7197}"/>
                </c:ext>
              </c:extLst>
            </c:dLbl>
            <c:dLbl>
              <c:idx val="5"/>
              <c:layout>
                <c:manualLayout>
                  <c:x val="-4.1948058811421871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499559136853932"/>
                      <c:h val="0.1417801973099831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92B8-4D90-A161-EAFE9EDC7197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'BC analytique par catégorie'!$B$3:$B$8</c:f>
              <c:strCache>
                <c:ptCount val="6"/>
                <c:pt idx="0">
                  <c:v>Déplacement des publics</c:v>
                </c:pt>
                <c:pt idx="1">
                  <c:v>Transport artistique</c:v>
                </c:pt>
                <c:pt idx="2">
                  <c:v>Achats de production</c:v>
                </c:pt>
                <c:pt idx="3">
                  <c:v>Fonctionnement</c:v>
                </c:pt>
                <c:pt idx="4">
                  <c:v>Bâtiment</c:v>
                </c:pt>
                <c:pt idx="5">
                  <c:v>Usages numériques externes</c:v>
                </c:pt>
              </c:strCache>
            </c:strRef>
          </c:cat>
          <c:val>
            <c:numRef>
              <c:f>'BC analytique par catégorie'!$C$3:$C$8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B8-4D90-A161-EAFE9EDC7197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2.xml"/><Relationship Id="rId4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644525</xdr:colOff>
      <xdr:row>2</xdr:row>
      <xdr:rowOff>158751</xdr:rowOff>
    </xdr:from>
    <xdr:to>
      <xdr:col>6</xdr:col>
      <xdr:colOff>26504</xdr:colOff>
      <xdr:row>7</xdr:row>
      <xdr:rowOff>19050</xdr:rowOff>
    </xdr:to>
    <xdr:pic>
      <xdr:nvPicPr>
        <xdr:cNvPr id="2" name="Image 1" descr="Cabinet de conseil pour votre transition écologique - BL évolution">
          <a:extLst>
            <a:ext uri="{FF2B5EF4-FFF2-40B4-BE49-F238E27FC236}">
              <a16:creationId xmlns:a16="http://schemas.microsoft.com/office/drawing/2014/main" id="{C6D63925-E85A-48D1-93D4-CB3BDBFF7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03575" y="527051"/>
          <a:ext cx="893279" cy="7810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273050</xdr:colOff>
      <xdr:row>2</xdr:row>
      <xdr:rowOff>143757</xdr:rowOff>
    </xdr:from>
    <xdr:to>
      <xdr:col>2</xdr:col>
      <xdr:colOff>719680</xdr:colOff>
      <xdr:row>7</xdr:row>
      <xdr:rowOff>37387</xdr:rowOff>
    </xdr:to>
    <xdr:pic>
      <xdr:nvPicPr>
        <xdr:cNvPr id="4" name="Image 3" descr="Une image contenant texte, Police, symbole, logo&#10;&#10;Description générée automatiquement">
          <a:extLst>
            <a:ext uri="{FF2B5EF4-FFF2-40B4-BE49-F238E27FC236}">
              <a16:creationId xmlns:a16="http://schemas.microsoft.com/office/drawing/2014/main" id="{E38A8C1C-7787-C377-B4BA-17B93F1F0E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028700" y="512057"/>
          <a:ext cx="748255" cy="814380"/>
        </a:xfrm>
        <a:prstGeom prst="rect">
          <a:avLst/>
        </a:prstGeom>
      </xdr:spPr>
    </xdr:pic>
    <xdr:clientData/>
  </xdr:twoCellAnchor>
  <xdr:twoCellAnchor editAs="oneCell">
    <xdr:from>
      <xdr:col>3</xdr:col>
      <xdr:colOff>176281</xdr:colOff>
      <xdr:row>2</xdr:row>
      <xdr:rowOff>160185</xdr:rowOff>
    </xdr:from>
    <xdr:to>
      <xdr:col>4</xdr:col>
      <xdr:colOff>342900</xdr:colOff>
      <xdr:row>6</xdr:row>
      <xdr:rowOff>84834</xdr:rowOff>
    </xdr:to>
    <xdr:pic>
      <xdr:nvPicPr>
        <xdr:cNvPr id="5" name="Image 4" descr="Une image contenant Police, symbole, Graphique, blanc&#10;&#10;Description générée automatiquement">
          <a:extLst>
            <a:ext uri="{FF2B5EF4-FFF2-40B4-BE49-F238E27FC236}">
              <a16:creationId xmlns:a16="http://schemas.microsoft.com/office/drawing/2014/main" id="{18219BD0-37B0-F14D-A682-805B40AF8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979681" y="528485"/>
          <a:ext cx="922269" cy="6612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152400</xdr:colOff>
      <xdr:row>11</xdr:row>
      <xdr:rowOff>157869</xdr:rowOff>
    </xdr:from>
    <xdr:to>
      <xdr:col>2</xdr:col>
      <xdr:colOff>982179</xdr:colOff>
      <xdr:row>16</xdr:row>
      <xdr:rowOff>18168</xdr:rowOff>
    </xdr:to>
    <xdr:pic>
      <xdr:nvPicPr>
        <xdr:cNvPr id="2" name="Image 1" descr="Cabinet de conseil pour votre transition écologique - BL évolution">
          <a:extLst>
            <a:ext uri="{FF2B5EF4-FFF2-40B4-BE49-F238E27FC236}">
              <a16:creationId xmlns:a16="http://schemas.microsoft.com/office/drawing/2014/main" id="{6A6BE10A-0D33-464E-B993-B33C630A0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24100" y="2253369"/>
          <a:ext cx="829779" cy="812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228600</xdr:colOff>
      <xdr:row>11</xdr:row>
      <xdr:rowOff>142875</xdr:rowOff>
    </xdr:from>
    <xdr:to>
      <xdr:col>1</xdr:col>
      <xdr:colOff>189455</xdr:colOff>
      <xdr:row>16</xdr:row>
      <xdr:rowOff>36505</xdr:rowOff>
    </xdr:to>
    <xdr:pic>
      <xdr:nvPicPr>
        <xdr:cNvPr id="3" name="Image 2" descr="Une image contenant texte, Police, symbole, logo&#10;&#10;Description générée automatiquement">
          <a:extLst>
            <a:ext uri="{FF2B5EF4-FFF2-40B4-BE49-F238E27FC236}">
              <a16:creationId xmlns:a16="http://schemas.microsoft.com/office/drawing/2014/main" id="{354CA3E9-F9B9-4000-8987-1BDCBF1B09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28600" y="2238375"/>
          <a:ext cx="722855" cy="846130"/>
        </a:xfrm>
        <a:prstGeom prst="rect">
          <a:avLst/>
        </a:prstGeom>
      </xdr:spPr>
    </xdr:pic>
    <xdr:clientData/>
  </xdr:twoCellAnchor>
  <xdr:twoCellAnchor editAs="oneCell">
    <xdr:from>
      <xdr:col>1</xdr:col>
      <xdr:colOff>369956</xdr:colOff>
      <xdr:row>11</xdr:row>
      <xdr:rowOff>159303</xdr:rowOff>
    </xdr:from>
    <xdr:to>
      <xdr:col>1</xdr:col>
      <xdr:colOff>1260475</xdr:colOff>
      <xdr:row>15</xdr:row>
      <xdr:rowOff>83952</xdr:rowOff>
    </xdr:to>
    <xdr:pic>
      <xdr:nvPicPr>
        <xdr:cNvPr id="4" name="Image 3" descr="Une image contenant Police, symbole, Graphique, blanc&#10;&#10;Description générée automatiquement">
          <a:extLst>
            <a:ext uri="{FF2B5EF4-FFF2-40B4-BE49-F238E27FC236}">
              <a16:creationId xmlns:a16="http://schemas.microsoft.com/office/drawing/2014/main" id="{FAA43313-17FA-4ADC-80B3-311BC3B0AC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31956" y="2254803"/>
          <a:ext cx="890519" cy="6866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2468777</xdr:colOff>
      <xdr:row>21</xdr:row>
      <xdr:rowOff>92224</xdr:rowOff>
    </xdr:from>
    <xdr:to>
      <xdr:col>1</xdr:col>
      <xdr:colOff>3298556</xdr:colOff>
      <xdr:row>25</xdr:row>
      <xdr:rowOff>132726</xdr:rowOff>
    </xdr:to>
    <xdr:pic>
      <xdr:nvPicPr>
        <xdr:cNvPr id="2" name="Image 1" descr="Cabinet de conseil pour votre transition écologique - BL évolution">
          <a:extLst>
            <a:ext uri="{FF2B5EF4-FFF2-40B4-BE49-F238E27FC236}">
              <a16:creationId xmlns:a16="http://schemas.microsoft.com/office/drawing/2014/main" id="{901C8B66-0A5C-4C60-BEE5-C4597E72E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172528"/>
          <a:ext cx="829779" cy="812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373277</xdr:colOff>
      <xdr:row>21</xdr:row>
      <xdr:rowOff>77230</xdr:rowOff>
    </xdr:from>
    <xdr:to>
      <xdr:col>1</xdr:col>
      <xdr:colOff>1096132</xdr:colOff>
      <xdr:row>25</xdr:row>
      <xdr:rowOff>151063</xdr:rowOff>
    </xdr:to>
    <xdr:pic>
      <xdr:nvPicPr>
        <xdr:cNvPr id="3" name="Image 2" descr="Une image contenant texte, Police, symbole, logo&#10;&#10;Description générée automatiquement">
          <a:extLst>
            <a:ext uri="{FF2B5EF4-FFF2-40B4-BE49-F238E27FC236}">
              <a16:creationId xmlns:a16="http://schemas.microsoft.com/office/drawing/2014/main" id="{5F44575B-81C6-43D5-B0F8-CAACF496B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52500" y="4157534"/>
          <a:ext cx="722855" cy="846130"/>
        </a:xfrm>
        <a:prstGeom prst="rect">
          <a:avLst/>
        </a:prstGeom>
      </xdr:spPr>
    </xdr:pic>
    <xdr:clientData/>
  </xdr:twoCellAnchor>
  <xdr:twoCellAnchor editAs="oneCell">
    <xdr:from>
      <xdr:col>1</xdr:col>
      <xdr:colOff>1276633</xdr:colOff>
      <xdr:row>21</xdr:row>
      <xdr:rowOff>93658</xdr:rowOff>
    </xdr:from>
    <xdr:to>
      <xdr:col>1</xdr:col>
      <xdr:colOff>2167152</xdr:colOff>
      <xdr:row>25</xdr:row>
      <xdr:rowOff>8010</xdr:rowOff>
    </xdr:to>
    <xdr:pic>
      <xdr:nvPicPr>
        <xdr:cNvPr id="4" name="Image 3" descr="Une image contenant Police, symbole, Graphique, blanc&#10;&#10;Description générée automatiquement">
          <a:extLst>
            <a:ext uri="{FF2B5EF4-FFF2-40B4-BE49-F238E27FC236}">
              <a16:creationId xmlns:a16="http://schemas.microsoft.com/office/drawing/2014/main" id="{644DE543-8388-48D0-9F9E-A39B953F80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55856" y="4173962"/>
          <a:ext cx="890519" cy="68664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2381250</xdr:colOff>
      <xdr:row>52</xdr:row>
      <xdr:rowOff>30869</xdr:rowOff>
    </xdr:from>
    <xdr:to>
      <xdr:col>1</xdr:col>
      <xdr:colOff>813904</xdr:colOff>
      <xdr:row>56</xdr:row>
      <xdr:rowOff>81668</xdr:rowOff>
    </xdr:to>
    <xdr:pic>
      <xdr:nvPicPr>
        <xdr:cNvPr id="2" name="Image 1" descr="Cabinet de conseil pour votre transition écologique - BL évolution">
          <a:extLst>
            <a:ext uri="{FF2B5EF4-FFF2-40B4-BE49-F238E27FC236}">
              <a16:creationId xmlns:a16="http://schemas.microsoft.com/office/drawing/2014/main" id="{F22BDF75-61FA-4476-9924-3399CEB7B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0" y="10317869"/>
          <a:ext cx="829779" cy="812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285750</xdr:colOff>
      <xdr:row>52</xdr:row>
      <xdr:rowOff>15875</xdr:rowOff>
    </xdr:from>
    <xdr:to>
      <xdr:col>0</xdr:col>
      <xdr:colOff>1008605</xdr:colOff>
      <xdr:row>56</xdr:row>
      <xdr:rowOff>100005</xdr:rowOff>
    </xdr:to>
    <xdr:pic>
      <xdr:nvPicPr>
        <xdr:cNvPr id="3" name="Image 2" descr="Une image contenant texte, Police, symbole, logo&#10;&#10;Description générée automatiquement">
          <a:extLst>
            <a:ext uri="{FF2B5EF4-FFF2-40B4-BE49-F238E27FC236}">
              <a16:creationId xmlns:a16="http://schemas.microsoft.com/office/drawing/2014/main" id="{EF7FCA72-EA4A-4063-8CBE-E094D37160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85750" y="10302875"/>
          <a:ext cx="722855" cy="846130"/>
        </a:xfrm>
        <a:prstGeom prst="rect">
          <a:avLst/>
        </a:prstGeom>
      </xdr:spPr>
    </xdr:pic>
    <xdr:clientData/>
  </xdr:twoCellAnchor>
  <xdr:twoCellAnchor editAs="oneCell">
    <xdr:from>
      <xdr:col>0</xdr:col>
      <xdr:colOff>1189106</xdr:colOff>
      <xdr:row>52</xdr:row>
      <xdr:rowOff>32303</xdr:rowOff>
    </xdr:from>
    <xdr:to>
      <xdr:col>0</xdr:col>
      <xdr:colOff>2079625</xdr:colOff>
      <xdr:row>55</xdr:row>
      <xdr:rowOff>147452</xdr:rowOff>
    </xdr:to>
    <xdr:pic>
      <xdr:nvPicPr>
        <xdr:cNvPr id="4" name="Image 3" descr="Une image contenant Police, symbole, Graphique, blanc&#10;&#10;Description générée automatiquement">
          <a:extLst>
            <a:ext uri="{FF2B5EF4-FFF2-40B4-BE49-F238E27FC236}">
              <a16:creationId xmlns:a16="http://schemas.microsoft.com/office/drawing/2014/main" id="{DC330BBE-3754-416E-8B04-64B877FEA8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89106" y="10319303"/>
          <a:ext cx="890519" cy="68664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706903</xdr:colOff>
      <xdr:row>1</xdr:row>
      <xdr:rowOff>75825</xdr:rowOff>
    </xdr:from>
    <xdr:to>
      <xdr:col>12</xdr:col>
      <xdr:colOff>691030</xdr:colOff>
      <xdr:row>24</xdr:row>
      <xdr:rowOff>140073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2139322C-43E0-F27A-31A4-0DB99FB34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2095500</xdr:colOff>
      <xdr:row>23</xdr:row>
      <xdr:rowOff>14994</xdr:rowOff>
    </xdr:from>
    <xdr:to>
      <xdr:col>2</xdr:col>
      <xdr:colOff>291897</xdr:colOff>
      <xdr:row>27</xdr:row>
      <xdr:rowOff>43382</xdr:rowOff>
    </xdr:to>
    <xdr:pic>
      <xdr:nvPicPr>
        <xdr:cNvPr id="3" name="Image 2" descr="Cabinet de conseil pour votre transition écologique - BL évolution">
          <a:extLst>
            <a:ext uri="{FF2B5EF4-FFF2-40B4-BE49-F238E27FC236}">
              <a16:creationId xmlns:a16="http://schemas.microsoft.com/office/drawing/2014/main" id="{3EC960DB-679F-4A02-A0C5-17ABA8326F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1897" y="4525362"/>
          <a:ext cx="829779" cy="812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722855</xdr:colOff>
      <xdr:row>27</xdr:row>
      <xdr:rowOff>61719</xdr:rowOff>
    </xdr:to>
    <xdr:pic>
      <xdr:nvPicPr>
        <xdr:cNvPr id="4" name="Image 3" descr="Une image contenant texte, Police, symbole, logo&#10;&#10;Description générée automatiquement">
          <a:extLst>
            <a:ext uri="{FF2B5EF4-FFF2-40B4-BE49-F238E27FC236}">
              <a16:creationId xmlns:a16="http://schemas.microsoft.com/office/drawing/2014/main" id="{6D0260D6-031D-4BED-944E-CA9731D484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756397" y="4510368"/>
          <a:ext cx="722855" cy="846130"/>
        </a:xfrm>
        <a:prstGeom prst="rect">
          <a:avLst/>
        </a:prstGeom>
      </xdr:spPr>
    </xdr:pic>
    <xdr:clientData/>
  </xdr:twoCellAnchor>
  <xdr:twoCellAnchor editAs="oneCell">
    <xdr:from>
      <xdr:col>1</xdr:col>
      <xdr:colOff>903356</xdr:colOff>
      <xdr:row>23</xdr:row>
      <xdr:rowOff>16428</xdr:rowOff>
    </xdr:from>
    <xdr:to>
      <xdr:col>1</xdr:col>
      <xdr:colOff>1793875</xdr:colOff>
      <xdr:row>26</xdr:row>
      <xdr:rowOff>114769</xdr:rowOff>
    </xdr:to>
    <xdr:pic>
      <xdr:nvPicPr>
        <xdr:cNvPr id="5" name="Image 4" descr="Une image contenant Police, symbole, Graphique, blanc&#10;&#10;Description générée automatiquement">
          <a:extLst>
            <a:ext uri="{FF2B5EF4-FFF2-40B4-BE49-F238E27FC236}">
              <a16:creationId xmlns:a16="http://schemas.microsoft.com/office/drawing/2014/main" id="{1C12D2D5-E777-4684-9A6F-D1B7B89729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659753" y="4526796"/>
          <a:ext cx="890519" cy="68664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438898</xdr:colOff>
      <xdr:row>2</xdr:row>
      <xdr:rowOff>177427</xdr:rowOff>
    </xdr:from>
    <xdr:to>
      <xdr:col>11</xdr:col>
      <xdr:colOff>65368</xdr:colOff>
      <xdr:row>21</xdr:row>
      <xdr:rowOff>177425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909FC8E9-3710-5545-6030-C23F7ECE29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2207558</xdr:colOff>
      <xdr:row>17</xdr:row>
      <xdr:rowOff>127053</xdr:rowOff>
    </xdr:from>
    <xdr:to>
      <xdr:col>2</xdr:col>
      <xdr:colOff>165830</xdr:colOff>
      <xdr:row>21</xdr:row>
      <xdr:rowOff>155440</xdr:rowOff>
    </xdr:to>
    <xdr:pic>
      <xdr:nvPicPr>
        <xdr:cNvPr id="3" name="Image 2" descr="Cabinet de conseil pour votre transition écologique - BL évolution">
          <a:extLst>
            <a:ext uri="{FF2B5EF4-FFF2-40B4-BE49-F238E27FC236}">
              <a16:creationId xmlns:a16="http://schemas.microsoft.com/office/drawing/2014/main" id="{680A7F16-6225-4287-AA7D-CC87586C5E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955" y="3460803"/>
          <a:ext cx="829779" cy="812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112058</xdr:colOff>
      <xdr:row>17</xdr:row>
      <xdr:rowOff>112059</xdr:rowOff>
    </xdr:from>
    <xdr:to>
      <xdr:col>1</xdr:col>
      <xdr:colOff>834913</xdr:colOff>
      <xdr:row>21</xdr:row>
      <xdr:rowOff>173777</xdr:rowOff>
    </xdr:to>
    <xdr:pic>
      <xdr:nvPicPr>
        <xdr:cNvPr id="4" name="Image 3" descr="Une image contenant texte, Police, symbole, logo&#10;&#10;Description générée automatiquement">
          <a:extLst>
            <a:ext uri="{FF2B5EF4-FFF2-40B4-BE49-F238E27FC236}">
              <a16:creationId xmlns:a16="http://schemas.microsoft.com/office/drawing/2014/main" id="{E63B7F66-8DF7-4497-A3F8-301C12A83D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68455" y="3445809"/>
          <a:ext cx="722855" cy="846130"/>
        </a:xfrm>
        <a:prstGeom prst="rect">
          <a:avLst/>
        </a:prstGeom>
      </xdr:spPr>
    </xdr:pic>
    <xdr:clientData/>
  </xdr:twoCellAnchor>
  <xdr:twoCellAnchor editAs="oneCell">
    <xdr:from>
      <xdr:col>1</xdr:col>
      <xdr:colOff>1015414</xdr:colOff>
      <xdr:row>17</xdr:row>
      <xdr:rowOff>128487</xdr:rowOff>
    </xdr:from>
    <xdr:to>
      <xdr:col>1</xdr:col>
      <xdr:colOff>1905933</xdr:colOff>
      <xdr:row>21</xdr:row>
      <xdr:rowOff>30724</xdr:rowOff>
    </xdr:to>
    <xdr:pic>
      <xdr:nvPicPr>
        <xdr:cNvPr id="5" name="Image 4" descr="Une image contenant Police, symbole, Graphique, blanc&#10;&#10;Description générée automatiquement">
          <a:extLst>
            <a:ext uri="{FF2B5EF4-FFF2-40B4-BE49-F238E27FC236}">
              <a16:creationId xmlns:a16="http://schemas.microsoft.com/office/drawing/2014/main" id="{E5839F87-DEAA-4ECF-BF6D-BA6EF1843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1811" y="3462237"/>
          <a:ext cx="890519" cy="68664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132184</xdr:colOff>
      <xdr:row>34</xdr:row>
      <xdr:rowOff>53871</xdr:rowOff>
    </xdr:from>
    <xdr:to>
      <xdr:col>2</xdr:col>
      <xdr:colOff>961963</xdr:colOff>
      <xdr:row>38</xdr:row>
      <xdr:rowOff>89119</xdr:rowOff>
    </xdr:to>
    <xdr:pic>
      <xdr:nvPicPr>
        <xdr:cNvPr id="2" name="Image 1" descr="Cabinet de conseil pour votre transition écologique - BL évolution">
          <a:extLst>
            <a:ext uri="{FF2B5EF4-FFF2-40B4-BE49-F238E27FC236}">
              <a16:creationId xmlns:a16="http://schemas.microsoft.com/office/drawing/2014/main" id="{0ED06C7D-24AC-4C7A-A452-CD848CFE8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45398" y="6935198"/>
          <a:ext cx="829779" cy="812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349898</xdr:colOff>
      <xdr:row>34</xdr:row>
      <xdr:rowOff>38877</xdr:rowOff>
    </xdr:from>
    <xdr:to>
      <xdr:col>0</xdr:col>
      <xdr:colOff>1072753</xdr:colOff>
      <xdr:row>38</xdr:row>
      <xdr:rowOff>107456</xdr:rowOff>
    </xdr:to>
    <xdr:pic>
      <xdr:nvPicPr>
        <xdr:cNvPr id="3" name="Image 2" descr="Une image contenant texte, Police, symbole, logo&#10;&#10;Description générée automatiquement">
          <a:extLst>
            <a:ext uri="{FF2B5EF4-FFF2-40B4-BE49-F238E27FC236}">
              <a16:creationId xmlns:a16="http://schemas.microsoft.com/office/drawing/2014/main" id="{0FD682F6-905C-4CD0-A9E2-A2F173DA39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49898" y="6920204"/>
          <a:ext cx="722855" cy="846130"/>
        </a:xfrm>
        <a:prstGeom prst="rect">
          <a:avLst/>
        </a:prstGeom>
      </xdr:spPr>
    </xdr:pic>
    <xdr:clientData/>
  </xdr:twoCellAnchor>
  <xdr:twoCellAnchor editAs="oneCell">
    <xdr:from>
      <xdr:col>0</xdr:col>
      <xdr:colOff>1253254</xdr:colOff>
      <xdr:row>34</xdr:row>
      <xdr:rowOff>55305</xdr:rowOff>
    </xdr:from>
    <xdr:to>
      <xdr:col>1</xdr:col>
      <xdr:colOff>588671</xdr:colOff>
      <xdr:row>37</xdr:row>
      <xdr:rowOff>158791</xdr:rowOff>
    </xdr:to>
    <xdr:pic>
      <xdr:nvPicPr>
        <xdr:cNvPr id="4" name="Image 3" descr="Une image contenant Police, symbole, Graphique, blanc&#10;&#10;Description générée automatiquement">
          <a:extLst>
            <a:ext uri="{FF2B5EF4-FFF2-40B4-BE49-F238E27FC236}">
              <a16:creationId xmlns:a16="http://schemas.microsoft.com/office/drawing/2014/main" id="{B0322C16-CFDC-4602-A852-E6F750A85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253254" y="6936632"/>
          <a:ext cx="890519" cy="68664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2207558</xdr:colOff>
      <xdr:row>12</xdr:row>
      <xdr:rowOff>127053</xdr:rowOff>
    </xdr:from>
    <xdr:to>
      <xdr:col>2</xdr:col>
      <xdr:colOff>165830</xdr:colOff>
      <xdr:row>16</xdr:row>
      <xdr:rowOff>155440</xdr:rowOff>
    </xdr:to>
    <xdr:pic>
      <xdr:nvPicPr>
        <xdr:cNvPr id="3" name="Image 2" descr="Cabinet de conseil pour votre transition écologique - BL évolution">
          <a:extLst>
            <a:ext uri="{FF2B5EF4-FFF2-40B4-BE49-F238E27FC236}">
              <a16:creationId xmlns:a16="http://schemas.microsoft.com/office/drawing/2014/main" id="{2B9E9F20-FBF0-4D0A-A1C9-4EC658B1B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9558" y="3384603"/>
          <a:ext cx="834822" cy="7903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112058</xdr:colOff>
      <xdr:row>12</xdr:row>
      <xdr:rowOff>112059</xdr:rowOff>
    </xdr:from>
    <xdr:to>
      <xdr:col>1</xdr:col>
      <xdr:colOff>834913</xdr:colOff>
      <xdr:row>16</xdr:row>
      <xdr:rowOff>173777</xdr:rowOff>
    </xdr:to>
    <xdr:pic>
      <xdr:nvPicPr>
        <xdr:cNvPr id="4" name="Image 3" descr="Une image contenant texte, Police, symbole, logo&#10;&#10;Description générée automatiquement">
          <a:extLst>
            <a:ext uri="{FF2B5EF4-FFF2-40B4-BE49-F238E27FC236}">
              <a16:creationId xmlns:a16="http://schemas.microsoft.com/office/drawing/2014/main" id="{483DF896-F0B1-4177-B631-2A7AEC40F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74058" y="3369609"/>
          <a:ext cx="722855" cy="823718"/>
        </a:xfrm>
        <a:prstGeom prst="rect">
          <a:avLst/>
        </a:prstGeom>
      </xdr:spPr>
    </xdr:pic>
    <xdr:clientData/>
  </xdr:twoCellAnchor>
  <xdr:twoCellAnchor editAs="oneCell">
    <xdr:from>
      <xdr:col>1</xdr:col>
      <xdr:colOff>1015414</xdr:colOff>
      <xdr:row>12</xdr:row>
      <xdr:rowOff>128487</xdr:rowOff>
    </xdr:from>
    <xdr:to>
      <xdr:col>1</xdr:col>
      <xdr:colOff>1905933</xdr:colOff>
      <xdr:row>16</xdr:row>
      <xdr:rowOff>30724</xdr:rowOff>
    </xdr:to>
    <xdr:pic>
      <xdr:nvPicPr>
        <xdr:cNvPr id="5" name="Image 4" descr="Une image contenant Police, symbole, Graphique, blanc&#10;&#10;Description générée automatiquement">
          <a:extLst>
            <a:ext uri="{FF2B5EF4-FFF2-40B4-BE49-F238E27FC236}">
              <a16:creationId xmlns:a16="http://schemas.microsoft.com/office/drawing/2014/main" id="{E8843331-73A7-4CED-887C-07E1FFF87F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777414" y="3386037"/>
          <a:ext cx="890519" cy="66423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9E936-85C2-4C96-9E26-EA45EFB3E8D6}">
  <dimension ref="B3:T14"/>
  <sheetViews>
    <sheetView showGridLines="0" workbookViewId="0">
      <selection activeCell="C14" sqref="C14"/>
    </sheetView>
  </sheetViews>
  <sheetFormatPr baseColWidth="10" defaultColWidth="10.85546875" defaultRowHeight="15" x14ac:dyDescent="0.25"/>
  <cols>
    <col min="1" max="1" width="10.85546875" style="18"/>
    <col min="2" max="2" width="4.140625" style="18" customWidth="1"/>
    <col min="3" max="16384" width="10.85546875" style="18"/>
  </cols>
  <sheetData>
    <row r="3" spans="2:20" x14ac:dyDescent="0.25"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</row>
    <row r="4" spans="2:20" x14ac:dyDescent="0.25">
      <c r="B4"/>
      <c r="C4"/>
      <c r="D4"/>
      <c r="E4"/>
      <c r="F4"/>
      <c r="G4"/>
      <c r="H4"/>
      <c r="I4"/>
      <c r="J4"/>
      <c r="K4"/>
      <c r="L4"/>
      <c r="M4"/>
      <c r="N4"/>
      <c r="O4" s="40"/>
      <c r="P4"/>
      <c r="Q4"/>
      <c r="R4"/>
      <c r="S4"/>
      <c r="T4"/>
    </row>
    <row r="5" spans="2:20" x14ac:dyDescent="0.25">
      <c r="B5"/>
      <c r="C5"/>
      <c r="D5"/>
      <c r="E5"/>
      <c r="F5"/>
      <c r="G5"/>
      <c r="H5"/>
      <c r="I5"/>
      <c r="J5"/>
      <c r="K5"/>
      <c r="L5"/>
      <c r="M5"/>
      <c r="N5"/>
      <c r="O5" s="40"/>
      <c r="P5"/>
      <c r="Q5"/>
      <c r="R5"/>
      <c r="S5"/>
      <c r="T5"/>
    </row>
    <row r="6" spans="2:20" x14ac:dyDescent="0.25">
      <c r="B6"/>
      <c r="C6"/>
      <c r="D6"/>
      <c r="E6"/>
      <c r="F6"/>
      <c r="G6"/>
      <c r="H6"/>
      <c r="I6"/>
      <c r="J6"/>
      <c r="K6"/>
      <c r="L6"/>
      <c r="M6"/>
      <c r="N6"/>
      <c r="O6" s="40"/>
      <c r="P6"/>
      <c r="Q6"/>
      <c r="R6"/>
      <c r="S6"/>
      <c r="T6"/>
    </row>
    <row r="7" spans="2:20" x14ac:dyDescent="0.25"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</row>
    <row r="8" spans="2:20" x14ac:dyDescent="0.25"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</row>
    <row r="9" spans="2:20" x14ac:dyDescent="0.25">
      <c r="B9"/>
      <c r="C9" t="s">
        <v>142</v>
      </c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</row>
    <row r="10" spans="2:20" x14ac:dyDescent="0.25">
      <c r="B10"/>
      <c r="C10" t="s">
        <v>143</v>
      </c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</row>
    <row r="11" spans="2:20" x14ac:dyDescent="0.25">
      <c r="B11"/>
      <c r="C11" t="s">
        <v>92</v>
      </c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</row>
    <row r="12" spans="2:20" x14ac:dyDescent="0.25">
      <c r="B12"/>
      <c r="C12" t="s">
        <v>144</v>
      </c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</row>
    <row r="13" spans="2:20" x14ac:dyDescent="0.25">
      <c r="B13"/>
      <c r="C13" t="s">
        <v>166</v>
      </c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</row>
    <row r="14" spans="2:20" x14ac:dyDescent="0.25"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7FFF0-67B5-487B-94A4-AFE9C720AD8E}">
  <dimension ref="A1:L3"/>
  <sheetViews>
    <sheetView workbookViewId="0">
      <selection activeCell="E16" sqref="E16"/>
    </sheetView>
  </sheetViews>
  <sheetFormatPr baseColWidth="10" defaultRowHeight="15" x14ac:dyDescent="0.25"/>
  <cols>
    <col min="2" max="2" width="21.140625" bestFit="1" customWidth="1"/>
    <col min="3" max="3" width="21.140625" customWidth="1"/>
    <col min="4" max="4" width="30.5703125" bestFit="1" customWidth="1"/>
    <col min="5" max="5" width="22.140625" bestFit="1" customWidth="1"/>
    <col min="6" max="6" width="17.28515625" customWidth="1"/>
    <col min="7" max="7" width="19.5703125" bestFit="1" customWidth="1"/>
    <col min="8" max="8" width="11.5703125" bestFit="1" customWidth="1"/>
    <col min="9" max="9" width="24.5703125" bestFit="1" customWidth="1"/>
    <col min="10" max="10" width="18.140625" bestFit="1" customWidth="1"/>
    <col min="11" max="11" width="33" bestFit="1" customWidth="1"/>
    <col min="12" max="12" width="28.7109375" bestFit="1" customWidth="1"/>
  </cols>
  <sheetData>
    <row r="1" spans="1:12" x14ac:dyDescent="0.25">
      <c r="A1" t="s">
        <v>0</v>
      </c>
      <c r="B1" t="s">
        <v>6</v>
      </c>
      <c r="C1" t="s">
        <v>100</v>
      </c>
      <c r="D1" t="s">
        <v>85</v>
      </c>
      <c r="E1" t="s">
        <v>9</v>
      </c>
      <c r="F1" t="s">
        <v>123</v>
      </c>
      <c r="G1" t="s">
        <v>98</v>
      </c>
      <c r="H1" t="s">
        <v>4</v>
      </c>
      <c r="I1" t="s">
        <v>118</v>
      </c>
      <c r="J1" t="s">
        <v>160</v>
      </c>
      <c r="K1" t="s">
        <v>109</v>
      </c>
      <c r="L1" t="s">
        <v>111</v>
      </c>
    </row>
    <row r="2" spans="1:12" x14ac:dyDescent="0.25">
      <c r="A2" t="s">
        <v>1</v>
      </c>
      <c r="B2" t="s">
        <v>84</v>
      </c>
      <c r="C2" t="s">
        <v>99</v>
      </c>
      <c r="D2" t="s">
        <v>86</v>
      </c>
      <c r="E2" t="s">
        <v>136</v>
      </c>
      <c r="F2" t="s">
        <v>125</v>
      </c>
      <c r="G2" t="s">
        <v>10</v>
      </c>
      <c r="H2" t="s">
        <v>5</v>
      </c>
      <c r="I2" t="s">
        <v>132</v>
      </c>
      <c r="J2" t="s">
        <v>161</v>
      </c>
      <c r="K2" t="s">
        <v>110</v>
      </c>
      <c r="L2" t="s">
        <v>88</v>
      </c>
    </row>
    <row r="3" spans="1:12" x14ac:dyDescent="0.25">
      <c r="G3" t="s">
        <v>11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19"/>
  <sheetViews>
    <sheetView tabSelected="1" zoomScale="112" zoomScaleNormal="112" workbookViewId="0">
      <selection activeCell="C26" sqref="C26"/>
    </sheetView>
  </sheetViews>
  <sheetFormatPr baseColWidth="10" defaultColWidth="8.7109375" defaultRowHeight="15" x14ac:dyDescent="0.25"/>
  <cols>
    <col min="2" max="2" width="59.5703125" bestFit="1" customWidth="1"/>
    <col min="3" max="3" width="32.85546875" bestFit="1" customWidth="1"/>
    <col min="4" max="4" width="73" customWidth="1"/>
  </cols>
  <sheetData>
    <row r="1" spans="2:4" ht="15.75" thickBot="1" x14ac:dyDescent="0.3"/>
    <row r="2" spans="2:4" ht="15.75" thickBot="1" x14ac:dyDescent="0.3">
      <c r="B2" s="22" t="s">
        <v>93</v>
      </c>
      <c r="C2" s="21" t="s">
        <v>134</v>
      </c>
      <c r="D2" s="37" t="s">
        <v>137</v>
      </c>
    </row>
    <row r="3" spans="2:4" x14ac:dyDescent="0.25">
      <c r="B3" s="20" t="s">
        <v>12</v>
      </c>
      <c r="C3" s="39"/>
      <c r="D3" s="38" t="s">
        <v>157</v>
      </c>
    </row>
    <row r="4" spans="2:4" x14ac:dyDescent="0.25">
      <c r="B4" s="20" t="s">
        <v>108</v>
      </c>
      <c r="C4" s="39"/>
      <c r="D4" s="38" t="s">
        <v>158</v>
      </c>
    </row>
    <row r="5" spans="2:4" x14ac:dyDescent="0.25">
      <c r="B5" s="19" t="s">
        <v>140</v>
      </c>
      <c r="C5" s="39"/>
      <c r="D5" s="38" t="s">
        <v>159</v>
      </c>
    </row>
    <row r="6" spans="2:4" x14ac:dyDescent="0.25">
      <c r="B6" s="19" t="s">
        <v>154</v>
      </c>
      <c r="C6" s="39"/>
      <c r="D6" s="38"/>
    </row>
    <row r="7" spans="2:4" x14ac:dyDescent="0.25">
      <c r="B7" s="19" t="s">
        <v>155</v>
      </c>
      <c r="C7" s="39"/>
      <c r="D7" s="38"/>
    </row>
    <row r="8" spans="2:4" x14ac:dyDescent="0.25">
      <c r="B8" s="19" t="s">
        <v>7</v>
      </c>
      <c r="C8" s="39"/>
      <c r="D8" s="38" t="s">
        <v>135</v>
      </c>
    </row>
    <row r="9" spans="2:4" x14ac:dyDescent="0.25">
      <c r="B9" s="19" t="s">
        <v>6</v>
      </c>
      <c r="C9" s="39"/>
      <c r="D9" s="38"/>
    </row>
    <row r="10" spans="2:4" x14ac:dyDescent="0.25">
      <c r="B10" s="19" t="s">
        <v>101</v>
      </c>
      <c r="C10" s="39"/>
      <c r="D10" s="38"/>
    </row>
    <row r="11" spans="2:4" x14ac:dyDescent="0.25">
      <c r="B11" s="19" t="s">
        <v>2</v>
      </c>
      <c r="C11" s="39"/>
      <c r="D11" s="38"/>
    </row>
    <row r="12" spans="2:4" x14ac:dyDescent="0.25">
      <c r="B12" s="19" t="s">
        <v>3</v>
      </c>
      <c r="C12" s="39"/>
      <c r="D12" s="38" t="s">
        <v>164</v>
      </c>
    </row>
    <row r="13" spans="2:4" x14ac:dyDescent="0.25">
      <c r="B13" s="19" t="s">
        <v>124</v>
      </c>
      <c r="C13" s="39"/>
      <c r="D13" s="38" t="s">
        <v>145</v>
      </c>
    </row>
    <row r="14" spans="2:4" x14ac:dyDescent="0.25">
      <c r="B14" s="19" t="s">
        <v>139</v>
      </c>
      <c r="C14" s="39"/>
      <c r="D14" s="38" t="s">
        <v>163</v>
      </c>
    </row>
    <row r="15" spans="2:4" x14ac:dyDescent="0.25">
      <c r="B15" s="19" t="s">
        <v>8</v>
      </c>
      <c r="C15" s="39"/>
      <c r="D15" s="38"/>
    </row>
    <row r="16" spans="2:4" x14ac:dyDescent="0.25">
      <c r="B16" s="19" t="s">
        <v>133</v>
      </c>
      <c r="C16" s="39"/>
      <c r="D16" s="38" t="s">
        <v>146</v>
      </c>
    </row>
    <row r="17" spans="2:4" x14ac:dyDescent="0.25">
      <c r="B17" s="19" t="s">
        <v>87</v>
      </c>
      <c r="C17" s="39"/>
      <c r="D17" s="38" t="s">
        <v>162</v>
      </c>
    </row>
    <row r="18" spans="2:4" x14ac:dyDescent="0.25">
      <c r="B18" s="19" t="s">
        <v>112</v>
      </c>
      <c r="C18" s="39"/>
      <c r="D18" s="38"/>
    </row>
    <row r="19" spans="2:4" x14ac:dyDescent="0.25">
      <c r="B19" s="19" t="s">
        <v>83</v>
      </c>
      <c r="C19" s="39"/>
      <c r="D19" s="38" t="s">
        <v>165</v>
      </c>
    </row>
  </sheetData>
  <pageMargins left="0.7" right="0.7" top="0.75" bottom="0.75" header="0.3" footer="0.3"/>
  <pageSetup paperSize="9" orientation="portrait"/>
  <drawing r:id="rId1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6D8D8D16-AE8C-4ABC-BFBE-213EF5C42127}">
          <x14:formula1>
            <xm:f>Liste!$A$1:$A$2</xm:f>
          </x14:formula1>
          <xm:sqref>C8</xm:sqref>
        </x14:dataValidation>
        <x14:dataValidation type="list" allowBlank="1" showInputMessage="1" showErrorMessage="1" xr:uid="{7E0009CB-1A8C-45CD-BC10-3422175C8A4A}">
          <x14:formula1>
            <xm:f>Liste!$B$1:$B$2</xm:f>
          </x14:formula1>
          <xm:sqref>C9</xm:sqref>
        </x14:dataValidation>
        <x14:dataValidation type="list" allowBlank="1" showInputMessage="1" showErrorMessage="1" xr:uid="{39A867BC-9C29-44CC-A52D-78243E9849B5}">
          <x14:formula1>
            <xm:f>Liste!$D$1:$D$2</xm:f>
          </x14:formula1>
          <xm:sqref>C11</xm:sqref>
        </x14:dataValidation>
        <x14:dataValidation type="list" allowBlank="1" showInputMessage="1" showErrorMessage="1" xr:uid="{6BE44756-CCCC-44AD-A0AF-A472C350D276}">
          <x14:formula1>
            <xm:f>Liste!$E$1:$E$2</xm:f>
          </x14:formula1>
          <xm:sqref>C12</xm:sqref>
        </x14:dataValidation>
        <x14:dataValidation type="list" allowBlank="1" showInputMessage="1" showErrorMessage="1" xr:uid="{E8D0F4E6-933E-43CC-A5CE-18DDC4DAB78E}">
          <x14:formula1>
            <xm:f>Liste!$H$1:$H$2</xm:f>
          </x14:formula1>
          <xm:sqref>C15</xm:sqref>
        </x14:dataValidation>
        <x14:dataValidation type="list" allowBlank="1" showInputMessage="1" showErrorMessage="1" xr:uid="{248F94C7-97E0-4DFB-BE88-9B5AA0B702B9}">
          <x14:formula1>
            <xm:f>Liste!$J$1:$J$2</xm:f>
          </x14:formula1>
          <xm:sqref>C17</xm:sqref>
        </x14:dataValidation>
        <x14:dataValidation type="list" allowBlank="1" showInputMessage="1" showErrorMessage="1" xr:uid="{FDC77230-F657-433E-8B75-198464DDBF9C}">
          <x14:formula1>
            <xm:f>Liste!$L$1:$L$2</xm:f>
          </x14:formula1>
          <xm:sqref>C19</xm:sqref>
        </x14:dataValidation>
        <x14:dataValidation type="list" allowBlank="1" showInputMessage="1" showErrorMessage="1" xr:uid="{A2ED5829-F9A6-484F-BC3E-DC3B3FD4E627}">
          <x14:formula1>
            <xm:f>Liste!$G$1:$G$3</xm:f>
          </x14:formula1>
          <xm:sqref>C14</xm:sqref>
        </x14:dataValidation>
        <x14:dataValidation type="list" allowBlank="1" showInputMessage="1" showErrorMessage="1" xr:uid="{052F5DB0-521B-4F95-AE73-2ED6887AF760}">
          <x14:formula1>
            <xm:f>Liste!$C$1:$C$2</xm:f>
          </x14:formula1>
          <xm:sqref>C10</xm:sqref>
        </x14:dataValidation>
        <x14:dataValidation type="list" allowBlank="1" showInputMessage="1" showErrorMessage="1" xr:uid="{EF6F45B2-A848-40B8-9650-CFA7B7C7E68C}">
          <x14:formula1>
            <xm:f>Liste!$K$1:$K$2</xm:f>
          </x14:formula1>
          <xm:sqref>C18</xm:sqref>
        </x14:dataValidation>
        <x14:dataValidation type="list" allowBlank="1" showInputMessage="1" showErrorMessage="1" xr:uid="{0C9645ED-DD09-4A87-939C-543B7F5028F4}">
          <x14:formula1>
            <xm:f>Liste!$I$1:$I$2</xm:f>
          </x14:formula1>
          <xm:sqref>C16</xm:sqref>
        </x14:dataValidation>
        <x14:dataValidation type="list" allowBlank="1" showInputMessage="1" showErrorMessage="1" xr:uid="{7B7AB4A2-86E0-4F7C-99EE-BDE1B78AFC16}">
          <x14:formula1>
            <xm:f>Liste!$F$1:$F$2</xm:f>
          </x14:formula1>
          <xm:sqref>C13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78ED6-2D59-45E3-8F9B-6AF30550B409}">
  <dimension ref="A1:G50"/>
  <sheetViews>
    <sheetView topLeftCell="A4" zoomScale="60" zoomScaleNormal="60" workbookViewId="0">
      <selection activeCell="E44" sqref="E44"/>
    </sheetView>
  </sheetViews>
  <sheetFormatPr baseColWidth="10" defaultRowHeight="15" x14ac:dyDescent="0.25"/>
  <cols>
    <col min="1" max="1" width="36" customWidth="1"/>
    <col min="2" max="2" width="44.140625" customWidth="1"/>
    <col min="3" max="3" width="30.5703125" customWidth="1"/>
    <col min="4" max="4" width="32.140625" bestFit="1" customWidth="1"/>
    <col min="5" max="5" width="26.85546875" bestFit="1" customWidth="1"/>
    <col min="6" max="6" width="25.42578125" bestFit="1" customWidth="1"/>
    <col min="7" max="7" width="20.140625" bestFit="1" customWidth="1"/>
  </cols>
  <sheetData>
    <row r="1" spans="1:7" x14ac:dyDescent="0.25">
      <c r="A1" s="17" t="s">
        <v>80</v>
      </c>
      <c r="B1" s="17" t="s">
        <v>105</v>
      </c>
      <c r="C1" s="17" t="s">
        <v>106</v>
      </c>
      <c r="D1" s="17" t="s">
        <v>107</v>
      </c>
      <c r="E1" s="17" t="s">
        <v>81</v>
      </c>
      <c r="F1" s="17" t="s">
        <v>82</v>
      </c>
      <c r="G1" s="17" t="s">
        <v>119</v>
      </c>
    </row>
    <row r="2" spans="1:7" x14ac:dyDescent="0.25">
      <c r="A2" s="15" t="s">
        <v>67</v>
      </c>
      <c r="B2" s="15" t="s">
        <v>0</v>
      </c>
      <c r="C2" t="s">
        <v>6</v>
      </c>
      <c r="D2" s="15" t="s">
        <v>100</v>
      </c>
      <c r="E2">
        <v>4.5</v>
      </c>
      <c r="F2" t="s">
        <v>141</v>
      </c>
    </row>
    <row r="3" spans="1:7" x14ac:dyDescent="0.25">
      <c r="A3" s="15" t="s">
        <v>67</v>
      </c>
      <c r="B3" s="15" t="s">
        <v>0</v>
      </c>
      <c r="C3" t="s">
        <v>6</v>
      </c>
      <c r="D3" s="15" t="s">
        <v>99</v>
      </c>
      <c r="E3">
        <v>2.5</v>
      </c>
      <c r="F3" t="s">
        <v>141</v>
      </c>
    </row>
    <row r="4" spans="1:7" x14ac:dyDescent="0.25">
      <c r="A4" s="15" t="s">
        <v>67</v>
      </c>
      <c r="B4" s="15" t="s">
        <v>0</v>
      </c>
      <c r="C4" t="s">
        <v>84</v>
      </c>
      <c r="D4" s="15" t="s">
        <v>100</v>
      </c>
      <c r="E4">
        <v>0.8</v>
      </c>
      <c r="F4" t="s">
        <v>141</v>
      </c>
      <c r="G4" t="s">
        <v>138</v>
      </c>
    </row>
    <row r="5" spans="1:7" x14ac:dyDescent="0.25">
      <c r="A5" s="15" t="s">
        <v>67</v>
      </c>
      <c r="B5" s="15" t="s">
        <v>0</v>
      </c>
      <c r="C5" t="s">
        <v>84</v>
      </c>
      <c r="D5" s="15" t="s">
        <v>99</v>
      </c>
      <c r="E5">
        <v>0.15</v>
      </c>
      <c r="F5" t="s">
        <v>141</v>
      </c>
      <c r="G5" t="s">
        <v>138</v>
      </c>
    </row>
    <row r="6" spans="1:7" x14ac:dyDescent="0.25">
      <c r="A6" s="15" t="s">
        <v>67</v>
      </c>
      <c r="B6" s="15" t="s">
        <v>1</v>
      </c>
      <c r="C6" t="s">
        <v>6</v>
      </c>
      <c r="D6" s="15" t="s">
        <v>100</v>
      </c>
      <c r="E6">
        <v>2.2999999999999998</v>
      </c>
      <c r="F6" t="s">
        <v>141</v>
      </c>
    </row>
    <row r="7" spans="1:7" x14ac:dyDescent="0.25">
      <c r="A7" s="15" t="s">
        <v>67</v>
      </c>
      <c r="B7" s="15" t="s">
        <v>1</v>
      </c>
      <c r="C7" t="s">
        <v>6</v>
      </c>
      <c r="D7" s="15" t="s">
        <v>99</v>
      </c>
      <c r="E7">
        <v>1</v>
      </c>
      <c r="F7" t="s">
        <v>141</v>
      </c>
    </row>
    <row r="8" spans="1:7" x14ac:dyDescent="0.25">
      <c r="A8" s="15" t="s">
        <v>67</v>
      </c>
      <c r="B8" s="15" t="s">
        <v>1</v>
      </c>
      <c r="C8" t="s">
        <v>84</v>
      </c>
      <c r="D8" s="15" t="s">
        <v>100</v>
      </c>
      <c r="E8">
        <v>0.8</v>
      </c>
      <c r="F8" t="s">
        <v>141</v>
      </c>
    </row>
    <row r="9" spans="1:7" x14ac:dyDescent="0.25">
      <c r="A9" s="15" t="s">
        <v>67</v>
      </c>
      <c r="B9" s="15" t="s">
        <v>1</v>
      </c>
      <c r="C9" t="s">
        <v>84</v>
      </c>
      <c r="D9" s="15" t="s">
        <v>99</v>
      </c>
      <c r="E9">
        <v>0.15</v>
      </c>
      <c r="F9" t="s">
        <v>141</v>
      </c>
    </row>
    <row r="10" spans="1:7" ht="30" x14ac:dyDescent="0.25">
      <c r="A10" s="15" t="s">
        <v>114</v>
      </c>
      <c r="B10" s="16" t="s">
        <v>0</v>
      </c>
      <c r="C10" s="16"/>
      <c r="D10" s="16"/>
      <c r="E10">
        <v>109</v>
      </c>
      <c r="F10" t="s">
        <v>113</v>
      </c>
    </row>
    <row r="11" spans="1:7" ht="30" x14ac:dyDescent="0.25">
      <c r="A11" s="15" t="s">
        <v>114</v>
      </c>
      <c r="B11" s="16" t="s">
        <v>1</v>
      </c>
      <c r="C11" s="16"/>
      <c r="D11" s="16"/>
      <c r="E11">
        <v>0</v>
      </c>
      <c r="F11" t="s">
        <v>113</v>
      </c>
    </row>
    <row r="12" spans="1:7" x14ac:dyDescent="0.25">
      <c r="A12" s="16" t="s">
        <v>68</v>
      </c>
      <c r="B12" t="s">
        <v>6</v>
      </c>
      <c r="E12">
        <v>19.5</v>
      </c>
      <c r="F12" t="s">
        <v>90</v>
      </c>
    </row>
    <row r="13" spans="1:7" x14ac:dyDescent="0.25">
      <c r="A13" s="16" t="s">
        <v>68</v>
      </c>
      <c r="B13" t="s">
        <v>84</v>
      </c>
      <c r="E13">
        <v>6.8</v>
      </c>
      <c r="F13" t="s">
        <v>90</v>
      </c>
    </row>
    <row r="14" spans="1:7" x14ac:dyDescent="0.25">
      <c r="A14" s="16" t="s">
        <v>69</v>
      </c>
      <c r="B14" t="s">
        <v>85</v>
      </c>
      <c r="E14">
        <v>0.25</v>
      </c>
      <c r="F14" t="s">
        <v>141</v>
      </c>
    </row>
    <row r="15" spans="1:7" x14ac:dyDescent="0.25">
      <c r="A15" s="16" t="s">
        <v>69</v>
      </c>
      <c r="B15" t="s">
        <v>86</v>
      </c>
      <c r="E15">
        <v>0</v>
      </c>
      <c r="F15" t="s">
        <v>141</v>
      </c>
    </row>
    <row r="16" spans="1:7" x14ac:dyDescent="0.25">
      <c r="A16" s="16" t="s">
        <v>69</v>
      </c>
      <c r="B16" t="s">
        <v>102</v>
      </c>
      <c r="E16">
        <v>0.35</v>
      </c>
      <c r="F16" t="s">
        <v>91</v>
      </c>
      <c r="G16" t="s">
        <v>120</v>
      </c>
    </row>
    <row r="17" spans="1:6" x14ac:dyDescent="0.25">
      <c r="A17" s="16" t="s">
        <v>69</v>
      </c>
      <c r="B17" t="s">
        <v>103</v>
      </c>
      <c r="E17">
        <v>0.15</v>
      </c>
      <c r="F17" t="s">
        <v>91</v>
      </c>
    </row>
    <row r="18" spans="1:6" x14ac:dyDescent="0.25">
      <c r="A18" s="16" t="s">
        <v>69</v>
      </c>
      <c r="B18" t="s">
        <v>104</v>
      </c>
      <c r="E18">
        <v>0.2</v>
      </c>
      <c r="F18" t="s">
        <v>91</v>
      </c>
    </row>
    <row r="19" spans="1:6" x14ac:dyDescent="0.25">
      <c r="A19" s="16" t="s">
        <v>70</v>
      </c>
      <c r="B19" t="s">
        <v>9</v>
      </c>
      <c r="E19">
        <v>0.3</v>
      </c>
      <c r="F19" t="s">
        <v>91</v>
      </c>
    </row>
    <row r="20" spans="1:6" x14ac:dyDescent="0.25">
      <c r="A20" s="16" t="s">
        <v>70</v>
      </c>
      <c r="B20" t="s">
        <v>136</v>
      </c>
      <c r="E20">
        <v>1</v>
      </c>
      <c r="F20" t="s">
        <v>91</v>
      </c>
    </row>
    <row r="21" spans="1:6" x14ac:dyDescent="0.25">
      <c r="A21" s="16" t="s">
        <v>71</v>
      </c>
      <c r="B21" t="s">
        <v>89</v>
      </c>
      <c r="E21">
        <v>0.15</v>
      </c>
      <c r="F21" t="s">
        <v>91</v>
      </c>
    </row>
    <row r="22" spans="1:6" x14ac:dyDescent="0.25">
      <c r="A22" s="16" t="s">
        <v>72</v>
      </c>
      <c r="B22" t="s">
        <v>115</v>
      </c>
      <c r="C22" s="16"/>
      <c r="D22" s="16"/>
      <c r="E22">
        <v>0.75</v>
      </c>
      <c r="F22" t="s">
        <v>116</v>
      </c>
    </row>
    <row r="23" spans="1:6" x14ac:dyDescent="0.25">
      <c r="A23" s="16" t="s">
        <v>72</v>
      </c>
      <c r="B23" t="s">
        <v>1</v>
      </c>
      <c r="C23" s="16" t="s">
        <v>118</v>
      </c>
      <c r="D23" s="16"/>
      <c r="E23">
        <v>0.2</v>
      </c>
      <c r="F23" t="s">
        <v>90</v>
      </c>
    </row>
    <row r="24" spans="1:6" x14ac:dyDescent="0.25">
      <c r="A24" s="16" t="s">
        <v>72</v>
      </c>
      <c r="B24" t="s">
        <v>1</v>
      </c>
      <c r="C24" t="s">
        <v>132</v>
      </c>
      <c r="D24" s="16"/>
      <c r="E24">
        <v>6.8</v>
      </c>
      <c r="F24" t="s">
        <v>90</v>
      </c>
    </row>
    <row r="25" spans="1:6" x14ac:dyDescent="0.25">
      <c r="A25" s="16" t="s">
        <v>72</v>
      </c>
      <c r="B25" t="s">
        <v>0</v>
      </c>
      <c r="C25" t="s">
        <v>118</v>
      </c>
      <c r="D25" s="16"/>
      <c r="E25">
        <v>3</v>
      </c>
      <c r="F25" t="s">
        <v>90</v>
      </c>
    </row>
    <row r="26" spans="1:6" x14ac:dyDescent="0.25">
      <c r="A26" s="16" t="s">
        <v>72</v>
      </c>
      <c r="B26" t="s">
        <v>0</v>
      </c>
      <c r="C26" t="s">
        <v>132</v>
      </c>
      <c r="D26" s="16"/>
      <c r="E26">
        <v>3</v>
      </c>
      <c r="F26" t="s">
        <v>90</v>
      </c>
    </row>
    <row r="27" spans="1:6" x14ac:dyDescent="0.25">
      <c r="A27" s="16" t="s">
        <v>73</v>
      </c>
      <c r="B27" t="s">
        <v>10</v>
      </c>
      <c r="C27" t="s">
        <v>4</v>
      </c>
      <c r="E27">
        <v>1</v>
      </c>
      <c r="F27" t="s">
        <v>90</v>
      </c>
    </row>
    <row r="28" spans="1:6" x14ac:dyDescent="0.25">
      <c r="A28" s="16" t="s">
        <v>73</v>
      </c>
      <c r="B28" t="s">
        <v>11</v>
      </c>
      <c r="C28" t="s">
        <v>4</v>
      </c>
      <c r="E28">
        <v>3</v>
      </c>
      <c r="F28" t="s">
        <v>90</v>
      </c>
    </row>
    <row r="29" spans="1:6" x14ac:dyDescent="0.25">
      <c r="A29" s="16" t="s">
        <v>73</v>
      </c>
      <c r="B29" t="s">
        <v>10</v>
      </c>
      <c r="C29" t="s">
        <v>5</v>
      </c>
      <c r="E29">
        <v>4</v>
      </c>
      <c r="F29" t="s">
        <v>90</v>
      </c>
    </row>
    <row r="30" spans="1:6" x14ac:dyDescent="0.25">
      <c r="A30" s="16" t="s">
        <v>73</v>
      </c>
      <c r="B30" t="s">
        <v>11</v>
      </c>
      <c r="C30" t="s">
        <v>5</v>
      </c>
      <c r="E30">
        <v>12</v>
      </c>
      <c r="F30" t="s">
        <v>90</v>
      </c>
    </row>
    <row r="31" spans="1:6" x14ac:dyDescent="0.25">
      <c r="A31" s="16" t="s">
        <v>73</v>
      </c>
      <c r="B31" s="16" t="s">
        <v>98</v>
      </c>
      <c r="C31" s="16"/>
      <c r="D31" s="16"/>
      <c r="E31">
        <v>0</v>
      </c>
      <c r="F31" t="s">
        <v>90</v>
      </c>
    </row>
    <row r="32" spans="1:6" x14ac:dyDescent="0.25">
      <c r="A32" s="16" t="s">
        <v>74</v>
      </c>
      <c r="B32" s="16" t="s">
        <v>121</v>
      </c>
      <c r="C32" s="16"/>
      <c r="D32" s="16"/>
      <c r="E32">
        <v>5</v>
      </c>
      <c r="F32" t="s">
        <v>141</v>
      </c>
    </row>
    <row r="33" spans="1:7" x14ac:dyDescent="0.25">
      <c r="A33" s="16" t="s">
        <v>74</v>
      </c>
      <c r="B33" s="16" t="s">
        <v>122</v>
      </c>
      <c r="C33" s="16" t="s">
        <v>123</v>
      </c>
      <c r="D33" s="16"/>
      <c r="E33">
        <v>0</v>
      </c>
      <c r="F33" t="s">
        <v>141</v>
      </c>
    </row>
    <row r="34" spans="1:7" x14ac:dyDescent="0.25">
      <c r="A34" s="16" t="s">
        <v>74</v>
      </c>
      <c r="B34" s="16" t="s">
        <v>122</v>
      </c>
      <c r="C34" s="16" t="s">
        <v>125</v>
      </c>
      <c r="D34" s="16"/>
      <c r="E34">
        <v>20</v>
      </c>
      <c r="F34" t="s">
        <v>141</v>
      </c>
    </row>
    <row r="35" spans="1:7" x14ac:dyDescent="0.25">
      <c r="A35" s="16" t="s">
        <v>75</v>
      </c>
      <c r="B35" t="s">
        <v>0</v>
      </c>
      <c r="C35" t="s">
        <v>10</v>
      </c>
      <c r="E35">
        <v>1.8</v>
      </c>
      <c r="F35" t="s">
        <v>90</v>
      </c>
    </row>
    <row r="36" spans="1:7" x14ac:dyDescent="0.25">
      <c r="A36" s="16" t="s">
        <v>75</v>
      </c>
      <c r="B36" t="s">
        <v>0</v>
      </c>
      <c r="C36" t="s">
        <v>11</v>
      </c>
      <c r="E36">
        <v>1.8</v>
      </c>
      <c r="F36" t="s">
        <v>90</v>
      </c>
    </row>
    <row r="37" spans="1:7" x14ac:dyDescent="0.25">
      <c r="A37" s="16" t="s">
        <v>75</v>
      </c>
      <c r="B37" t="s">
        <v>0</v>
      </c>
      <c r="C37" t="s">
        <v>98</v>
      </c>
      <c r="E37">
        <v>1.8</v>
      </c>
      <c r="F37" t="s">
        <v>90</v>
      </c>
    </row>
    <row r="38" spans="1:7" x14ac:dyDescent="0.25">
      <c r="A38" s="16" t="s">
        <v>75</v>
      </c>
      <c r="B38" t="s">
        <v>1</v>
      </c>
      <c r="C38" t="s">
        <v>10</v>
      </c>
      <c r="E38">
        <v>0.9</v>
      </c>
      <c r="F38" t="s">
        <v>90</v>
      </c>
    </row>
    <row r="39" spans="1:7" x14ac:dyDescent="0.25">
      <c r="A39" s="16" t="s">
        <v>75</v>
      </c>
      <c r="B39" t="s">
        <v>1</v>
      </c>
      <c r="C39" t="s">
        <v>11</v>
      </c>
      <c r="E39">
        <v>3.1</v>
      </c>
      <c r="F39" t="s">
        <v>90</v>
      </c>
    </row>
    <row r="40" spans="1:7" x14ac:dyDescent="0.25">
      <c r="A40" s="16" t="s">
        <v>75</v>
      </c>
      <c r="B40" t="s">
        <v>1</v>
      </c>
      <c r="C40" t="s">
        <v>98</v>
      </c>
      <c r="E40">
        <v>0</v>
      </c>
      <c r="F40" t="s">
        <v>90</v>
      </c>
      <c r="G40" t="s">
        <v>138</v>
      </c>
    </row>
    <row r="41" spans="1:7" x14ac:dyDescent="0.25">
      <c r="A41" s="16" t="s">
        <v>79</v>
      </c>
      <c r="B41" s="16" t="s">
        <v>0</v>
      </c>
      <c r="C41" s="16"/>
      <c r="D41" s="16"/>
      <c r="E41">
        <v>4.5</v>
      </c>
      <c r="F41" t="s">
        <v>90</v>
      </c>
    </row>
    <row r="42" spans="1:7" x14ac:dyDescent="0.25">
      <c r="A42" s="16" t="s">
        <v>79</v>
      </c>
      <c r="B42" s="16" t="s">
        <v>1</v>
      </c>
      <c r="C42" s="16"/>
      <c r="D42" s="16"/>
      <c r="E42">
        <v>2.7</v>
      </c>
      <c r="F42" t="s">
        <v>90</v>
      </c>
    </row>
    <row r="43" spans="1:7" x14ac:dyDescent="0.25">
      <c r="A43" s="16" t="s">
        <v>76</v>
      </c>
      <c r="B43" t="s">
        <v>160</v>
      </c>
      <c r="E43">
        <v>0</v>
      </c>
      <c r="F43" t="s">
        <v>90</v>
      </c>
    </row>
    <row r="44" spans="1:7" x14ac:dyDescent="0.25">
      <c r="A44" s="16" t="s">
        <v>76</v>
      </c>
      <c r="B44" t="s">
        <v>161</v>
      </c>
      <c r="E44">
        <v>3.7</v>
      </c>
      <c r="F44" t="s">
        <v>90</v>
      </c>
    </row>
    <row r="45" spans="1:7" x14ac:dyDescent="0.25">
      <c r="A45" s="16" t="s">
        <v>76</v>
      </c>
      <c r="B45" t="s">
        <v>109</v>
      </c>
      <c r="E45">
        <v>0</v>
      </c>
      <c r="F45" t="s">
        <v>90</v>
      </c>
    </row>
    <row r="46" spans="1:7" x14ac:dyDescent="0.25">
      <c r="A46" s="16" t="s">
        <v>76</v>
      </c>
      <c r="B46" t="s">
        <v>110</v>
      </c>
      <c r="E46">
        <v>12</v>
      </c>
      <c r="F46" t="s">
        <v>90</v>
      </c>
    </row>
    <row r="47" spans="1:7" x14ac:dyDescent="0.25">
      <c r="A47" s="16" t="s">
        <v>77</v>
      </c>
      <c r="B47" s="16" t="s">
        <v>89</v>
      </c>
      <c r="C47" s="16"/>
      <c r="D47" s="16"/>
      <c r="E47">
        <v>0.5</v>
      </c>
      <c r="F47" t="s">
        <v>90</v>
      </c>
    </row>
    <row r="48" spans="1:7" x14ac:dyDescent="0.25">
      <c r="A48" s="16" t="s">
        <v>78</v>
      </c>
      <c r="B48" s="16" t="s">
        <v>117</v>
      </c>
      <c r="C48" s="16"/>
      <c r="D48" s="16"/>
      <c r="E48">
        <v>0.04</v>
      </c>
      <c r="F48" t="s">
        <v>141</v>
      </c>
    </row>
    <row r="49" spans="1:6" x14ac:dyDescent="0.25">
      <c r="A49" s="16" t="s">
        <v>78</v>
      </c>
      <c r="B49" t="s">
        <v>111</v>
      </c>
      <c r="C49" s="16"/>
      <c r="D49" s="16"/>
      <c r="E49">
        <v>0.2</v>
      </c>
      <c r="F49" t="s">
        <v>141</v>
      </c>
    </row>
    <row r="50" spans="1:6" x14ac:dyDescent="0.25">
      <c r="A50" s="16" t="s">
        <v>78</v>
      </c>
      <c r="B50" t="s">
        <v>88</v>
      </c>
      <c r="E50">
        <v>0</v>
      </c>
      <c r="F50" t="s">
        <v>141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14F50-A198-4AD6-BECC-C12AA626B5CA}">
  <dimension ref="B1:C18"/>
  <sheetViews>
    <sheetView zoomScale="78" zoomScaleNormal="78" workbookViewId="0">
      <selection activeCell="E37" sqref="E37"/>
    </sheetView>
  </sheetViews>
  <sheetFormatPr baseColWidth="10" defaultRowHeight="15" x14ac:dyDescent="0.25"/>
  <cols>
    <col min="2" max="3" width="39.5703125" customWidth="1"/>
  </cols>
  <sheetData>
    <row r="1" spans="2:3" ht="15.75" thickBot="1" x14ac:dyDescent="0.3"/>
    <row r="2" spans="2:3" ht="15.75" thickBot="1" x14ac:dyDescent="0.3">
      <c r="B2" s="24" t="s">
        <v>94</v>
      </c>
      <c r="C2" s="25" t="s">
        <v>95</v>
      </c>
    </row>
    <row r="3" spans="2:3" x14ac:dyDescent="0.25">
      <c r="B3" s="26" t="s">
        <v>67</v>
      </c>
      <c r="C3" s="23">
        <f t="array" ref="C3">SUMPRODUCT(('Facteurs d''émission'!$A$2:$A$50='BC analytique par poste'!B3)*('Facteurs d''émission'!$B$2:$B$50='Données d''activité'!C8)*('Facteurs d''émission'!$C$2:$C$50='Données d''activité'!C9)*('Facteurs d''émission'!$D$2:$D$50='Données d''activité'!C10)*('Facteurs d''émission'!$E$2:$E$50))*'Données d''activité'!C5</f>
        <v>0</v>
      </c>
    </row>
    <row r="4" spans="2:3" x14ac:dyDescent="0.25">
      <c r="B4" s="27" t="s">
        <v>114</v>
      </c>
      <c r="C4" s="23">
        <f t="array" ref="C4">SUMPRODUCT(('Facteurs d''émission'!$A$2:$A$50='BC analytique par poste'!B4)*('Facteurs d''émission'!$B$2:$B$50='Données d''activité'!C8)*('Facteurs d''émission'!$E$2:$E$50))*'Données d''activité'!C4</f>
        <v>0</v>
      </c>
    </row>
    <row r="5" spans="2:3" x14ac:dyDescent="0.25">
      <c r="B5" s="28" t="s">
        <v>68</v>
      </c>
      <c r="C5" s="23">
        <f t="array" ref="C5">SUMPRODUCT(('Facteurs d''émission'!$A$2:$A$50='BC analytique par poste'!B5)*('Facteurs d''émission'!$B$2:$B$50='Données d''activité'!C9)*('Facteurs d''émission'!$E$2:$E$50))*'Données d''activité'!C3</f>
        <v>0</v>
      </c>
    </row>
    <row r="6" spans="2:3" x14ac:dyDescent="0.25">
      <c r="B6" s="28" t="s">
        <v>69</v>
      </c>
      <c r="C6" s="23">
        <f t="array" ref="C6">SUMPRODUCT(('Facteurs d''émission'!$A$2:$A$50='BC analytique par poste'!B6)*('Facteurs d''émission'!$B$2:$B$50='Données d''activité'!C11)*('Facteurs d''émission'!$E$2:$E$50))*'Données d''activité'!C5+('Facteurs d''émission'!E17+'Facteurs d''émission'!E18)*'Données d''activité'!C6</f>
        <v>0</v>
      </c>
    </row>
    <row r="7" spans="2:3" x14ac:dyDescent="0.25">
      <c r="B7" s="28" t="s">
        <v>70</v>
      </c>
      <c r="C7" s="23">
        <f t="array" ref="C7">SUMPRODUCT(('Facteurs d''émission'!$A$2:$A$50='BC analytique par poste'!B7)*('Facteurs d''émission'!$B$2:$B$50='Données d''activité'!C12)*('Facteurs d''émission'!$E$2:$E$50))*'Données d''activité'!C6</f>
        <v>0</v>
      </c>
    </row>
    <row r="8" spans="2:3" x14ac:dyDescent="0.25">
      <c r="B8" s="28" t="s">
        <v>71</v>
      </c>
      <c r="C8" s="23">
        <f t="array" ref="C8">SUMPRODUCT(('Facteurs d''émission'!$A$2:$A$50='BC analytique par poste'!B8)*('Facteurs d''émission'!$E$2:$E$50))*'Données d''activité'!C6</f>
        <v>0</v>
      </c>
    </row>
    <row r="9" spans="2:3" x14ac:dyDescent="0.25">
      <c r="B9" s="28" t="s">
        <v>72</v>
      </c>
      <c r="C9" s="23">
        <f t="array" ref="C9">SUMPRODUCT(('Facteurs d''émission'!$A$2:$A$50='BC analytique par poste'!B9)*('Facteurs d''émission'!$B$2:$B$50='Données d''activité'!C8)*('Facteurs d''émission'!$C$2:$C$50='Données d''activité'!C16)*('Facteurs d''émission'!$E$2:$E$50))*'Données d''activité'!C3+'Facteurs d''émission'!E22*'Données d''activité'!C7</f>
        <v>0</v>
      </c>
    </row>
    <row r="10" spans="2:3" x14ac:dyDescent="0.25">
      <c r="B10" s="28" t="s">
        <v>73</v>
      </c>
      <c r="C10" s="23">
        <f t="array" ref="C10">SUMPRODUCT(('Facteurs d''émission'!$A$2:$A$50='BC analytique par poste'!B10)*('Facteurs d''émission'!$B$2:$B$50='Données d''activité'!C14)*('Facteurs d''émission'!$C$2:$C$50='Données d''activité'!C15)*('Facteurs d''émission'!$E$2:$E$50))*'Données d''activité'!C3</f>
        <v>0</v>
      </c>
    </row>
    <row r="11" spans="2:3" x14ac:dyDescent="0.25">
      <c r="B11" s="28" t="s">
        <v>74</v>
      </c>
      <c r="C11" s="23">
        <f t="array" ref="C11">SUMPRODUCT(('Facteurs d''émission'!$A$2:$A$50='BC analytique par poste'!B11)*('Facteurs d''émission'!$C$2:$C$50='Données d''activité'!C13)*('Facteurs d''émission'!$E$2:$E$50))*'Données d''activité'!C5+'Données d''activité'!C5*'Facteurs d''émission'!E32</f>
        <v>0</v>
      </c>
    </row>
    <row r="12" spans="2:3" x14ac:dyDescent="0.25">
      <c r="B12" s="28" t="s">
        <v>75</v>
      </c>
      <c r="C12" s="23">
        <f t="array" ref="C12">SUMPRODUCT(('Facteurs d''émission'!$A$2:$A$50='BC analytique par poste'!B12)*('Facteurs d''émission'!$B$2:$B$50='Données d''activité'!C8)*('Facteurs d''émission'!$C$2:$C$50='Données d''activité'!C14)*('Facteurs d''émission'!$E$2:$E$50))*'Données d''activité'!C3</f>
        <v>0</v>
      </c>
    </row>
    <row r="13" spans="2:3" x14ac:dyDescent="0.25">
      <c r="B13" s="28" t="s">
        <v>79</v>
      </c>
      <c r="C13" s="23">
        <f t="array" ref="C13">SUMPRODUCT(('Facteurs d''émission'!$A$2:$A$50='BC analytique par poste'!B13)*('Facteurs d''émission'!$B$2:$B$50='Données d''activité'!C8)*('Facteurs d''émission'!$E$2:$E$50))*'Données d''activité'!C3</f>
        <v>0</v>
      </c>
    </row>
    <row r="14" spans="2:3" x14ac:dyDescent="0.25">
      <c r="B14" s="28" t="s">
        <v>76</v>
      </c>
      <c r="C14" s="23">
        <f t="array" ref="C14">SUMPRODUCT(('Facteurs d''émission'!$A$2:$A$50='BC analytique par poste'!B14)*('Facteurs d''émission'!$B$2:$B$50='Données d''activité'!C17)*('Facteurs d''émission'!$E$2:$E$50))*'Données d''activité'!C3+SUMPRODUCT(('Facteurs d''émission'!$A$2:$A$50='BC analytique par poste'!B14)*('Facteurs d''émission'!$B$2:$B$50='Données d''activité'!C18)*('Facteurs d''émission'!$E$2:$E$50))*'Données d''activité'!C3</f>
        <v>0</v>
      </c>
    </row>
    <row r="15" spans="2:3" x14ac:dyDescent="0.25">
      <c r="B15" s="28" t="s">
        <v>77</v>
      </c>
      <c r="C15" s="23">
        <f t="array" ref="C15">SUMPRODUCT(('Facteurs d''émission'!$A$2:$A$50='BC analytique par poste'!B15)*('Facteurs d''émission'!$E$2:$E$50))*'Données d''activité'!C3</f>
        <v>0</v>
      </c>
    </row>
    <row r="16" spans="2:3" x14ac:dyDescent="0.25">
      <c r="B16" s="28" t="s">
        <v>78</v>
      </c>
      <c r="C16" s="23">
        <f t="array" ref="C16">SUMPRODUCT(('Facteurs d''émission'!$A$2:$A$50='BC analytique par poste'!B16)*('Facteurs d''émission'!$B$2:$B$50='Données d''activité'!C19)*('Facteurs d''émission'!$E$2:$E$50))*'Données d''activité'!C5+'Facteurs d''émission'!E48*'Données d''activité'!C5</f>
        <v>0</v>
      </c>
    </row>
    <row r="17" spans="2:3" x14ac:dyDescent="0.25">
      <c r="C17" s="30"/>
    </row>
    <row r="18" spans="2:3" x14ac:dyDescent="0.25">
      <c r="B18" s="29" t="s">
        <v>96</v>
      </c>
      <c r="C18" s="30">
        <f>SUM(C3:C16)</f>
        <v>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96A05-0671-4EB3-A170-2818AE5EDD2B}">
  <dimension ref="B1:C10"/>
  <sheetViews>
    <sheetView zoomScale="78" zoomScaleNormal="78" workbookViewId="0">
      <selection activeCell="F30" sqref="F30"/>
    </sheetView>
  </sheetViews>
  <sheetFormatPr baseColWidth="10" defaultRowHeight="15" x14ac:dyDescent="0.25"/>
  <cols>
    <col min="2" max="2" width="43.140625" customWidth="1"/>
    <col min="3" max="3" width="41.7109375" customWidth="1"/>
  </cols>
  <sheetData>
    <row r="1" spans="2:3" ht="15.75" thickBot="1" x14ac:dyDescent="0.3"/>
    <row r="2" spans="2:3" ht="15.75" thickBot="1" x14ac:dyDescent="0.3">
      <c r="B2" s="33" t="s">
        <v>126</v>
      </c>
      <c r="C2" s="34" t="s">
        <v>95</v>
      </c>
    </row>
    <row r="3" spans="2:3" x14ac:dyDescent="0.25">
      <c r="B3" s="27" t="s">
        <v>131</v>
      </c>
      <c r="C3" s="35">
        <f>'BC analytique par poste'!C11</f>
        <v>0</v>
      </c>
    </row>
    <row r="4" spans="2:3" x14ac:dyDescent="0.25">
      <c r="B4" s="27" t="s">
        <v>127</v>
      </c>
      <c r="C4" s="36">
        <f>'BC analytique par poste'!C9+'BC analytique par poste'!C10+'BC analytique par poste'!C12</f>
        <v>0</v>
      </c>
    </row>
    <row r="5" spans="2:3" x14ac:dyDescent="0.25">
      <c r="B5" s="27" t="s">
        <v>128</v>
      </c>
      <c r="C5" s="36">
        <f>'BC analytique par poste'!C4</f>
        <v>0</v>
      </c>
    </row>
    <row r="6" spans="2:3" x14ac:dyDescent="0.25">
      <c r="B6" s="27" t="s">
        <v>129</v>
      </c>
      <c r="C6" s="36">
        <f>'BC analytique par poste'!C5+'BC analytique par poste'!C6+'BC analytique par poste'!C7+'BC analytique par poste'!C8+'BC analytique par poste'!C13+'BC analytique par poste'!C15</f>
        <v>0</v>
      </c>
    </row>
    <row r="7" spans="2:3" x14ac:dyDescent="0.25">
      <c r="B7" s="27" t="s">
        <v>130</v>
      </c>
      <c r="C7" s="36">
        <f>'BC analytique par poste'!C3+'BC analytique par poste'!C14</f>
        <v>0</v>
      </c>
    </row>
    <row r="8" spans="2:3" x14ac:dyDescent="0.25">
      <c r="B8" s="27" t="s">
        <v>78</v>
      </c>
      <c r="C8" s="36">
        <f>'BC analytique par poste'!C16</f>
        <v>0</v>
      </c>
    </row>
    <row r="10" spans="2:3" x14ac:dyDescent="0.25">
      <c r="B10" s="29" t="s">
        <v>96</v>
      </c>
      <c r="C10" s="30">
        <f>SUM(C3:C8)</f>
        <v>0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D70EC-5B8C-4C98-98CC-0EFC54DD3BD1}">
  <dimension ref="A1:E31"/>
  <sheetViews>
    <sheetView zoomScale="75" zoomScaleNormal="75" workbookViewId="0">
      <selection activeCell="G43" sqref="G43"/>
    </sheetView>
  </sheetViews>
  <sheetFormatPr baseColWidth="10" defaultRowHeight="15" x14ac:dyDescent="0.25"/>
  <cols>
    <col min="1" max="1" width="23.28515625" customWidth="1"/>
    <col min="3" max="3" width="66.28515625" customWidth="1"/>
    <col min="4" max="4" width="21" customWidth="1"/>
    <col min="5" max="5" width="21.5703125" customWidth="1"/>
  </cols>
  <sheetData>
    <row r="1" spans="1:5" ht="25.5" x14ac:dyDescent="0.25">
      <c r="A1" s="1" t="s">
        <v>13</v>
      </c>
      <c r="B1" s="1" t="s">
        <v>14</v>
      </c>
      <c r="C1" s="1" t="s">
        <v>15</v>
      </c>
      <c r="D1" s="14" t="s">
        <v>95</v>
      </c>
      <c r="E1" s="14" t="s">
        <v>95</v>
      </c>
    </row>
    <row r="2" spans="1:5" x14ac:dyDescent="0.25">
      <c r="A2" s="41" t="s">
        <v>16</v>
      </c>
      <c r="B2" s="2" t="s">
        <v>17</v>
      </c>
      <c r="C2" s="3" t="s">
        <v>18</v>
      </c>
      <c r="D2" s="30">
        <f>IF('Données d''activité'!C10="Avec gaz",4/5,1/5)*'BC analytique par poste'!C3</f>
        <v>0</v>
      </c>
    </row>
    <row r="3" spans="1:5" x14ac:dyDescent="0.25">
      <c r="A3" s="42"/>
      <c r="B3" s="2" t="s">
        <v>19</v>
      </c>
      <c r="C3" s="3" t="s">
        <v>20</v>
      </c>
    </row>
    <row r="4" spans="1:5" x14ac:dyDescent="0.25">
      <c r="A4" s="42"/>
      <c r="B4" s="2" t="s">
        <v>21</v>
      </c>
      <c r="C4" s="3" t="s">
        <v>22</v>
      </c>
    </row>
    <row r="5" spans="1:5" x14ac:dyDescent="0.25">
      <c r="A5" s="42"/>
      <c r="B5" s="2" t="s">
        <v>23</v>
      </c>
      <c r="C5" s="3" t="s">
        <v>24</v>
      </c>
    </row>
    <row r="6" spans="1:5" x14ac:dyDescent="0.25">
      <c r="A6" s="42"/>
      <c r="B6" s="2" t="s">
        <v>25</v>
      </c>
      <c r="C6" s="3" t="s">
        <v>26</v>
      </c>
    </row>
    <row r="7" spans="1:5" x14ac:dyDescent="0.25">
      <c r="A7" s="43"/>
      <c r="B7" s="44" t="s">
        <v>27</v>
      </c>
      <c r="C7" s="45"/>
      <c r="E7" s="31">
        <f>SUM(D2:D6)</f>
        <v>0</v>
      </c>
    </row>
    <row r="8" spans="1:5" x14ac:dyDescent="0.25">
      <c r="A8" s="46" t="s">
        <v>28</v>
      </c>
      <c r="B8" s="4" t="s">
        <v>29</v>
      </c>
      <c r="C8" s="5" t="s">
        <v>30</v>
      </c>
      <c r="D8" s="30">
        <f>IF('Données d''activité'!C10="Avec gaz",1/5,4/5)*'BC analytique par poste'!C3</f>
        <v>0</v>
      </c>
    </row>
    <row r="9" spans="1:5" x14ac:dyDescent="0.25">
      <c r="A9" s="47"/>
      <c r="B9" s="4" t="s">
        <v>31</v>
      </c>
      <c r="C9" s="5" t="s">
        <v>32</v>
      </c>
    </row>
    <row r="10" spans="1:5" x14ac:dyDescent="0.25">
      <c r="A10" s="48"/>
      <c r="B10" s="49" t="s">
        <v>27</v>
      </c>
      <c r="C10" s="50"/>
      <c r="E10" s="31">
        <f>SUM(D8:D9)</f>
        <v>0</v>
      </c>
    </row>
    <row r="11" spans="1:5" x14ac:dyDescent="0.25">
      <c r="A11" s="51" t="s">
        <v>33</v>
      </c>
      <c r="B11" s="6" t="s">
        <v>34</v>
      </c>
      <c r="C11" s="7" t="s">
        <v>35</v>
      </c>
    </row>
    <row r="12" spans="1:5" x14ac:dyDescent="0.25">
      <c r="A12" s="52"/>
      <c r="B12" s="6" t="s">
        <v>36</v>
      </c>
      <c r="C12" s="7" t="s">
        <v>37</v>
      </c>
      <c r="D12" s="30">
        <f>'BC analytique par poste'!C12</f>
        <v>0</v>
      </c>
    </row>
    <row r="13" spans="1:5" x14ac:dyDescent="0.25">
      <c r="A13" s="52"/>
      <c r="B13" s="6" t="s">
        <v>38</v>
      </c>
      <c r="C13" s="7" t="s">
        <v>39</v>
      </c>
      <c r="D13" s="30">
        <f>'BC analytique par poste'!C7</f>
        <v>0</v>
      </c>
    </row>
    <row r="14" spans="1:5" x14ac:dyDescent="0.25">
      <c r="A14" s="52"/>
      <c r="B14" s="6" t="s">
        <v>40</v>
      </c>
      <c r="C14" s="7" t="s">
        <v>41</v>
      </c>
      <c r="D14" s="30">
        <f>'BC analytique par poste'!C11</f>
        <v>0</v>
      </c>
    </row>
    <row r="15" spans="1:5" x14ac:dyDescent="0.25">
      <c r="A15" s="52"/>
      <c r="B15" s="6" t="s">
        <v>42</v>
      </c>
      <c r="C15" s="7" t="s">
        <v>43</v>
      </c>
      <c r="D15" s="30">
        <f>'BC analytique par poste'!C8+'BC analytique par poste'!C9+'BC analytique par poste'!C10</f>
        <v>0</v>
      </c>
    </row>
    <row r="16" spans="1:5" x14ac:dyDescent="0.25">
      <c r="A16" s="53"/>
      <c r="B16" s="54" t="s">
        <v>27</v>
      </c>
      <c r="C16" s="55"/>
      <c r="E16" s="31">
        <f>SUM(D12:D15)</f>
        <v>0</v>
      </c>
    </row>
    <row r="17" spans="1:5" x14ac:dyDescent="0.25">
      <c r="A17" s="56" t="s">
        <v>44</v>
      </c>
      <c r="B17" s="8" t="s">
        <v>45</v>
      </c>
      <c r="C17" s="9" t="s">
        <v>46</v>
      </c>
      <c r="D17" s="30">
        <f>('BC analytique par poste'!C4+'BC analytique par poste'!C5+'BC analytique par poste'!C6)/2</f>
        <v>0</v>
      </c>
    </row>
    <row r="18" spans="1:5" x14ac:dyDescent="0.25">
      <c r="A18" s="57"/>
      <c r="B18" s="8" t="s">
        <v>47</v>
      </c>
      <c r="C18" s="9" t="s">
        <v>48</v>
      </c>
      <c r="D18" s="30">
        <f>'BC analytique par poste'!C13+'BC analytique par poste'!C14</f>
        <v>0</v>
      </c>
    </row>
    <row r="19" spans="1:5" x14ac:dyDescent="0.25">
      <c r="A19" s="57"/>
      <c r="B19" s="8" t="s">
        <v>49</v>
      </c>
      <c r="C19" s="9" t="s">
        <v>50</v>
      </c>
      <c r="D19" s="30">
        <f>'BC analytique par poste'!C15</f>
        <v>0</v>
      </c>
    </row>
    <row r="20" spans="1:5" x14ac:dyDescent="0.25">
      <c r="A20" s="57"/>
      <c r="B20" s="8" t="s">
        <v>51</v>
      </c>
      <c r="C20" s="9" t="s">
        <v>52</v>
      </c>
    </row>
    <row r="21" spans="1:5" x14ac:dyDescent="0.25">
      <c r="A21" s="57"/>
      <c r="B21" s="8" t="s">
        <v>53</v>
      </c>
      <c r="C21" s="9" t="s">
        <v>54</v>
      </c>
      <c r="D21" s="30">
        <f>('BC analytique par poste'!C4+'BC analytique par poste'!C5+'BC analytique par poste'!C6)/2</f>
        <v>0</v>
      </c>
    </row>
    <row r="22" spans="1:5" x14ac:dyDescent="0.25">
      <c r="A22" s="58"/>
      <c r="B22" s="59" t="s">
        <v>27</v>
      </c>
      <c r="C22" s="60"/>
      <c r="E22" s="31">
        <f>SUM(D17:D21)</f>
        <v>0</v>
      </c>
    </row>
    <row r="23" spans="1:5" x14ac:dyDescent="0.25">
      <c r="A23" s="61" t="s">
        <v>55</v>
      </c>
      <c r="B23" s="10" t="s">
        <v>56</v>
      </c>
      <c r="C23" s="11" t="s">
        <v>57</v>
      </c>
      <c r="D23" s="30">
        <f>'BC analytique par poste'!C16</f>
        <v>0</v>
      </c>
    </row>
    <row r="24" spans="1:5" x14ac:dyDescent="0.25">
      <c r="A24" s="62"/>
      <c r="B24" s="10" t="s">
        <v>58</v>
      </c>
      <c r="C24" s="11" t="s">
        <v>59</v>
      </c>
    </row>
    <row r="25" spans="1:5" x14ac:dyDescent="0.25">
      <c r="A25" s="62"/>
      <c r="B25" s="10" t="s">
        <v>60</v>
      </c>
      <c r="C25" s="11" t="s">
        <v>61</v>
      </c>
    </row>
    <row r="26" spans="1:5" x14ac:dyDescent="0.25">
      <c r="A26" s="62"/>
      <c r="B26" s="10" t="s">
        <v>62</v>
      </c>
      <c r="C26" s="11" t="s">
        <v>63</v>
      </c>
    </row>
    <row r="27" spans="1:5" x14ac:dyDescent="0.25">
      <c r="A27" s="63"/>
      <c r="B27" s="64" t="s">
        <v>27</v>
      </c>
      <c r="C27" s="65"/>
      <c r="E27" s="31">
        <f>SUM(D23:D26)</f>
        <v>0</v>
      </c>
    </row>
    <row r="28" spans="1:5" x14ac:dyDescent="0.25">
      <c r="A28" s="66" t="s">
        <v>64</v>
      </c>
      <c r="B28" s="12" t="s">
        <v>65</v>
      </c>
      <c r="C28" s="13" t="s">
        <v>66</v>
      </c>
    </row>
    <row r="29" spans="1:5" x14ac:dyDescent="0.25">
      <c r="A29" s="67"/>
      <c r="B29" s="68" t="s">
        <v>27</v>
      </c>
      <c r="C29" s="69"/>
      <c r="E29" s="31">
        <f>SUM(D28:D28)</f>
        <v>0</v>
      </c>
    </row>
    <row r="31" spans="1:5" x14ac:dyDescent="0.25">
      <c r="C31" s="32" t="s">
        <v>97</v>
      </c>
      <c r="E31" s="31">
        <f>SUM(E7,E10,E16,E22,E27,E29)</f>
        <v>0</v>
      </c>
    </row>
  </sheetData>
  <mergeCells count="12">
    <mergeCell ref="A17:A22"/>
    <mergeCell ref="B22:C22"/>
    <mergeCell ref="A23:A27"/>
    <mergeCell ref="B27:C27"/>
    <mergeCell ref="A28:A29"/>
    <mergeCell ref="B29:C29"/>
    <mergeCell ref="A2:A7"/>
    <mergeCell ref="B7:C7"/>
    <mergeCell ref="A8:A10"/>
    <mergeCell ref="B10:C10"/>
    <mergeCell ref="A11:A16"/>
    <mergeCell ref="B16:C1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8C639-F865-44F7-8962-2760CD319D5B}">
  <dimension ref="B1:D5"/>
  <sheetViews>
    <sheetView zoomScale="78" zoomScaleNormal="78" workbookViewId="0">
      <selection activeCell="F37" sqref="F37"/>
    </sheetView>
  </sheetViews>
  <sheetFormatPr baseColWidth="10" defaultRowHeight="15" x14ac:dyDescent="0.25"/>
  <cols>
    <col min="2" max="2" width="43.140625" customWidth="1"/>
    <col min="3" max="3" width="41.7109375" customWidth="1"/>
    <col min="4" max="4" width="20.28515625" customWidth="1"/>
  </cols>
  <sheetData>
    <row r="1" spans="2:4" ht="15.75" thickBot="1" x14ac:dyDescent="0.3"/>
    <row r="2" spans="2:4" ht="15.75" thickBot="1" x14ac:dyDescent="0.3">
      <c r="B2" s="33" t="s">
        <v>156</v>
      </c>
      <c r="C2" s="34" t="s">
        <v>147</v>
      </c>
      <c r="D2" s="34" t="s">
        <v>148</v>
      </c>
    </row>
    <row r="3" spans="2:4" x14ac:dyDescent="0.25">
      <c r="B3" s="27" t="s">
        <v>152</v>
      </c>
      <c r="C3" s="35" t="e">
        <f>'BC analytique par poste'!C18/'Données d''activité'!C5</f>
        <v>#DIV/0!</v>
      </c>
      <c r="D3" s="17" t="s">
        <v>149</v>
      </c>
    </row>
    <row r="4" spans="2:4" x14ac:dyDescent="0.25">
      <c r="B4" s="27" t="s">
        <v>153</v>
      </c>
      <c r="C4" s="36" t="e">
        <f>'BC analytique par poste'!C18/'Données d''activité'!C3</f>
        <v>#DIV/0!</v>
      </c>
      <c r="D4" s="17" t="s">
        <v>150</v>
      </c>
    </row>
    <row r="5" spans="2:4" x14ac:dyDescent="0.25">
      <c r="B5" s="27" t="s">
        <v>151</v>
      </c>
      <c r="C5" s="36" t="e">
        <f>'BC analytique par poste'!C18/'Données d''activité'!C6</f>
        <v>#DIV/0!</v>
      </c>
      <c r="D5" s="17" t="s">
        <v>91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Accueil</vt:lpstr>
      <vt:lpstr>Liste</vt:lpstr>
      <vt:lpstr>Données d'activité</vt:lpstr>
      <vt:lpstr>Facteurs d'émission</vt:lpstr>
      <vt:lpstr>BC analytique par poste</vt:lpstr>
      <vt:lpstr>BC analytique par catégorie</vt:lpstr>
      <vt:lpstr>BC règlementaire - BEGES</vt:lpstr>
      <vt:lpstr>Indicateurs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BENARD Jean</dc:creator>
  <cp:lastModifiedBy>Jean BENARD</cp:lastModifiedBy>
  <dcterms:created xsi:type="dcterms:W3CDTF">2024-09-12T10:35:03Z</dcterms:created>
  <dcterms:modified xsi:type="dcterms:W3CDTF">2024-12-04T19:20:31Z</dcterms:modified>
</cp:coreProperties>
</file>