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Z-CHIFFRES CLES\CHIFFRES CLES 2022\TABLEAUX EXCEL POUR SITE MC\V. Patrimoines\"/>
    </mc:Choice>
  </mc:AlternateContent>
  <bookViews>
    <workbookView xWindow="0" yWindow="0" windowWidth="5100" windowHeight="6630" tabRatio="513"/>
  </bookViews>
  <sheets>
    <sheet name="Sommaire" sheetId="7" r:id="rId1"/>
    <sheet name="Graphique 1" sheetId="1" r:id="rId2"/>
    <sheet name="Graphique 2" sheetId="2" r:id="rId3"/>
    <sheet name="Tableau 1" sheetId="5" r:id="rId4"/>
    <sheet name="Graphique 3" sheetId="4" r:id="rId5"/>
    <sheet name="Tableau 2" sheetId="3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 l="1"/>
  <c r="C7" i="1"/>
  <c r="C6" i="1"/>
  <c r="C5" i="1"/>
  <c r="I6" i="2" l="1"/>
  <c r="J6" i="2"/>
  <c r="K6" i="2"/>
  <c r="H6" i="2"/>
  <c r="B8" i="1" l="1"/>
  <c r="B7" i="1"/>
  <c r="B6" i="1"/>
  <c r="B5" i="1"/>
  <c r="I7" i="2" l="1"/>
  <c r="I5" i="2"/>
  <c r="H7" i="2"/>
  <c r="H5" i="2"/>
  <c r="J7" i="2"/>
  <c r="J5" i="2"/>
  <c r="K7" i="2"/>
  <c r="K5" i="2"/>
  <c r="H10" i="4"/>
  <c r="I10" i="4"/>
  <c r="J10" i="4"/>
  <c r="K10" i="4"/>
  <c r="L10" i="4"/>
  <c r="M10" i="4" l="1"/>
  <c r="L8" i="4" l="1"/>
  <c r="L7" i="4"/>
  <c r="L6" i="4"/>
  <c r="L5" i="4"/>
  <c r="L9" i="4"/>
  <c r="L6" i="2" l="1"/>
  <c r="L7" i="2" l="1"/>
  <c r="L5" i="2"/>
  <c r="K7" i="4" l="1"/>
  <c r="M7" i="4" s="1"/>
  <c r="H7" i="4"/>
  <c r="I7" i="4"/>
  <c r="J7" i="4"/>
  <c r="H5" i="4"/>
  <c r="I5" i="4"/>
  <c r="K5" i="4"/>
  <c r="M5" i="4" s="1"/>
  <c r="J5" i="4"/>
  <c r="H8" i="4"/>
  <c r="I8" i="4"/>
  <c r="K8" i="4"/>
  <c r="M8" i="4" s="1"/>
  <c r="J8" i="4"/>
  <c r="H6" i="4"/>
  <c r="I6" i="4"/>
  <c r="K6" i="4"/>
  <c r="M6" i="4" s="1"/>
  <c r="J6" i="4"/>
  <c r="K9" i="4"/>
  <c r="M9" i="4" s="1"/>
  <c r="H9" i="4"/>
  <c r="I9" i="4"/>
  <c r="J9" i="4"/>
</calcChain>
</file>

<file path=xl/sharedStrings.xml><?xml version="1.0" encoding="utf-8"?>
<sst xmlns="http://schemas.openxmlformats.org/spreadsheetml/2006/main" count="146" uniqueCount="131">
  <si>
    <t>Fréquentation</t>
  </si>
  <si>
    <t>Arts</t>
  </si>
  <si>
    <t>Histoire</t>
  </si>
  <si>
    <t>Société et civilisation</t>
  </si>
  <si>
    <t>Nature, sciences et techniques</t>
  </si>
  <si>
    <t>Ensemble des musées de France</t>
  </si>
  <si>
    <t>Île-de-France</t>
  </si>
  <si>
    <t>Ensemble hors Île-de-France</t>
  </si>
  <si>
    <t>5 premiers musées</t>
  </si>
  <si>
    <t>Dates</t>
  </si>
  <si>
    <t>Fréquentation totale</t>
  </si>
  <si>
    <t>Centre-Est</t>
  </si>
  <si>
    <t>Nord-Est</t>
  </si>
  <si>
    <t>Ouest</t>
  </si>
  <si>
    <t>Sud-Est</t>
  </si>
  <si>
    <t>Sud-Ouest</t>
  </si>
  <si>
    <t>Auvergne-Rhône-Alpes</t>
  </si>
  <si>
    <t>Bourgogne-Franche-Comté</t>
  </si>
  <si>
    <t>Bretagne</t>
  </si>
  <si>
    <t>Centre-Val-de-Loire</t>
  </si>
  <si>
    <t>Corse</t>
  </si>
  <si>
    <t>Hauts-de-France</t>
  </si>
  <si>
    <t>Normandie</t>
  </si>
  <si>
    <t>Nouvelle-Aquitaine</t>
  </si>
  <si>
    <t>Occitanie</t>
  </si>
  <si>
    <t>Pays de la Loire</t>
  </si>
  <si>
    <t>Provence-Alpes-Côte d'Azur</t>
  </si>
  <si>
    <t>Guadeloupe</t>
  </si>
  <si>
    <t>Martinique</t>
  </si>
  <si>
    <t>Guyane</t>
  </si>
  <si>
    <t>Total hors Île-de-France</t>
  </si>
  <si>
    <t>Total</t>
  </si>
  <si>
    <t>%</t>
  </si>
  <si>
    <t xml:space="preserve">  </t>
  </si>
  <si>
    <t>Musées</t>
  </si>
  <si>
    <t>Milliers de visiteurs</t>
  </si>
  <si>
    <t>Musée de l'Orangerie</t>
  </si>
  <si>
    <t>Répartition du nombre de musées</t>
  </si>
  <si>
    <t>Mayotte</t>
  </si>
  <si>
    <t>Musée du Louvre</t>
  </si>
  <si>
    <t>Musée d'Orsay</t>
  </si>
  <si>
    <t>Outre-mer</t>
  </si>
  <si>
    <t>Note : Le Centre-Est inclut les régions Centre-Val-de-Loire et Bourgogne-Franche-Comté
Le Nord-Est inclut les Hauts-de-France et le Grand-Est
L’Ouest inclut la Bretagne, la Normandie et les Pays-de-la-Loire
Le Sud-Est inclut l’Auvergne-Rhône-Alpes, la Provence-Alpes-Côte d’Azur et la Corse
Le Sud-Ouest inclut la Nouvelle Aquitaine et l’Occitanie
Outre-mer inclut la Guadeloupe, la Guyane, la Martinique, Mayotte, La Réunion et Saint-Pierre-et-Miquelon</t>
  </si>
  <si>
    <t>Milliers d'entrées et %</t>
  </si>
  <si>
    <t>Evolution %</t>
  </si>
  <si>
    <t>Unités</t>
  </si>
  <si>
    <t>Tableau 1 – Fréquentation des musées de France par région en 2016-2020</t>
  </si>
  <si>
    <t>Evolution 2020/2019
%</t>
  </si>
  <si>
    <t>Evolution 2019-2020</t>
  </si>
  <si>
    <t>évolution 2020/2019</t>
  </si>
  <si>
    <t>2020/2010</t>
  </si>
  <si>
    <t>Milliers d'entrées</t>
  </si>
  <si>
    <t>Champ : 1 041 musées de France répondants, fréquentation totale de 24,5 millions d'entrées</t>
  </si>
  <si>
    <t>Expositions</t>
  </si>
  <si>
    <t>Thierry Mugler, Couturissime</t>
  </si>
  <si>
    <t>Musée des arts décoratifs - MAD</t>
  </si>
  <si>
    <t>Jean-Michel Othoniel, Le théorème de Narcisse</t>
  </si>
  <si>
    <t>Petit-Palais - musée des beaux-arts de la ville de Paris</t>
  </si>
  <si>
    <t>Georgia O'Keeffe</t>
  </si>
  <si>
    <t>musée national d'art moderne (centre national d’art et de culture Georges Pompidou)</t>
  </si>
  <si>
    <t>Napoléon</t>
  </si>
  <si>
    <t>Grande Hall de la Villette</t>
  </si>
  <si>
    <t xml:space="preserve">Les Lalanne à Trianon </t>
  </si>
  <si>
    <t>établissement public du musée et du domaine national de Versailles</t>
  </si>
  <si>
    <t>Baselitz - La rétrospective</t>
  </si>
  <si>
    <t>Une histoire de la mode. Collectionner</t>
  </si>
  <si>
    <t>Palais Galliera, musée de la mode de la ville de Paris</t>
  </si>
  <si>
    <t>Picasso Rodin</t>
  </si>
  <si>
    <t>Musée Picasso</t>
  </si>
  <si>
    <t>Vivian Maier</t>
  </si>
  <si>
    <t>Musée du Luxembourg</t>
  </si>
  <si>
    <t xml:space="preserve">Les animaux du Roi </t>
  </si>
  <si>
    <t>Musée Rodin</t>
  </si>
  <si>
    <t>Elles font l'abstraction</t>
  </si>
  <si>
    <t>Paris - Athènes. Naissance de la Grèce moderne (1675-1919)</t>
  </si>
  <si>
    <t xml:space="preserve">Dessins pour Versailles. Vingt ans d’acquisitions </t>
  </si>
  <si>
    <t>Ilya Répine, peindre l'âme russe</t>
  </si>
  <si>
    <t>Henri Cartier-Bresson, Revoir Paris</t>
  </si>
  <si>
    <t>Musée Carnavalet - Histoire de Paris</t>
  </si>
  <si>
    <t>Le peuple de demain</t>
  </si>
  <si>
    <t>L'heure bleue de Peter Severin Kroyer</t>
  </si>
  <si>
    <t>Musée Marmottan</t>
  </si>
  <si>
    <t>Cartier et les arts de l'Islam</t>
  </si>
  <si>
    <t>Signac collectionneur</t>
  </si>
  <si>
    <t>Botticelli</t>
  </si>
  <si>
    <t>Musée Jacquemart André</t>
  </si>
  <si>
    <t>30 septembre 2021 au 24 avril 2022</t>
  </si>
  <si>
    <t>28 septembre 2021 au 09 janvier 2022</t>
  </si>
  <si>
    <t>08 septembre au 06 décembre 2021</t>
  </si>
  <si>
    <t>28 mai au 24 décembre 2021</t>
  </si>
  <si>
    <t>19 juin au 10 octobre 2021</t>
  </si>
  <si>
    <t>20 octobre 2021 au 07 mars 2022</t>
  </si>
  <si>
    <t>02 octobre 2021 au 26 juin 2022</t>
  </si>
  <si>
    <t>12 octobre 2021 au 13 février 2022</t>
  </si>
  <si>
    <t>19 mai 2021 au 02 janvier 2022</t>
  </si>
  <si>
    <t>19 mai au 23 août 2021</t>
  </si>
  <si>
    <t>01 juin  au 07 novembre 2021</t>
  </si>
  <si>
    <t>19 mai 2021 au 06 mars 2022</t>
  </si>
  <si>
    <t>30 septembre 2021 au 07 février 2022</t>
  </si>
  <si>
    <t>05 octobre 2021 au 23 janvier 2022</t>
  </si>
  <si>
    <t>15 juin au 31 octobre 2021</t>
  </si>
  <si>
    <t>25 septembre 2021 au 09 mai 2022</t>
  </si>
  <si>
    <t>16 mai au 26 juin 2021</t>
  </si>
  <si>
    <t>20 octobre 2021 au 20 février 2022</t>
  </si>
  <si>
    <t>10 septembre 2021 au 24 janvier 2022</t>
  </si>
  <si>
    <t>28 septembre 2021 au 16 janvier 2022</t>
  </si>
  <si>
    <t>Musée du quai Branly - Jacques Chirac</t>
  </si>
  <si>
    <r>
      <t>Ultime combat</t>
    </r>
    <r>
      <rPr>
        <sz val="9"/>
        <color rgb="FF000000"/>
        <rFont val="Calibri"/>
        <family val="2"/>
      </rPr>
      <t>. Arts martiaux d'Asie</t>
    </r>
  </si>
  <si>
    <t>14 septembre 2021 au 16 janvier 2022</t>
  </si>
  <si>
    <t>Chaïm Soutine/ Willem de Kooning</t>
  </si>
  <si>
    <t>Enfin le cinéma ! Arts, images et spectacles en France</t>
  </si>
  <si>
    <t>15 septembre 2021 au 10 janvier 2022</t>
  </si>
  <si>
    <t>Saint-Pierre-et-Miquelon</t>
  </si>
  <si>
    <t>Grand Est</t>
  </si>
  <si>
    <t>La Réunion</t>
  </si>
  <si>
    <t>Amazonia</t>
  </si>
  <si>
    <t>20 mai au 31 octobre 2021</t>
  </si>
  <si>
    <t>Musée de la Musique</t>
  </si>
  <si>
    <r>
      <t>Note : Certains résultats ont dû être redressés par manque de réponse d'un ou plusieurs musées.</t>
    </r>
    <r>
      <rPr>
        <sz val="8"/>
        <color rgb="FFFF0000"/>
        <rFont val="Arial"/>
        <family val="2"/>
      </rPr>
      <t xml:space="preserve"> Les données en rouge ont été consolidées</t>
    </r>
  </si>
  <si>
    <t>Tableau 2 - Fréquentation des expositions temporaires parisiennes ayant attiré plus de 150 000 visiteurs en 2021-2022</t>
  </si>
  <si>
    <t>Etablissement public du musée et du domaine national de Versailles</t>
  </si>
  <si>
    <t>Graphique 3 : Evolution de la fréquentation des musées de France,par grande zone géographique hors Île-de-France, 2010-2020</t>
  </si>
  <si>
    <t>Graphique 1 – Répartition et fréquentation des musées de France par type de collection en 2020</t>
  </si>
  <si>
    <t>Graphique 2 - Evolution de la fréquentation des musées de France, 2010-2020</t>
  </si>
  <si>
    <t>Source : Deps, ministère de la Culture, 2022</t>
  </si>
  <si>
    <t>Tableau 1 – Fréquentation des musées de France par région, 2016-2020</t>
  </si>
  <si>
    <t>Graphique 1 – Répartition et fréquentation des musées par type de collection en 2020</t>
  </si>
  <si>
    <t>Graphique 3 – Evolution de la fréquentation des musées de France, par grande zone géographique hors Île-de-France, 2010-2020</t>
  </si>
  <si>
    <t>Tableau 2 – Fréquentation des expositions temporaires parisiennes ayant attiré plus de 100 000 visiteurs en 2021-2022</t>
  </si>
  <si>
    <t>Source : DEPS, ministère de la Culture, 2022</t>
  </si>
  <si>
    <t>Source : DEPS, ministère de la Culture,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</si>
</sst>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"/>
  </numFmts>
  <fonts count="23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11"/>
      <color theme="10"/>
      <name val="Calibri"/>
      <family val="2"/>
      <charset val="1"/>
    </font>
    <font>
      <u/>
      <sz val="8"/>
      <color theme="10"/>
      <name val="Calibri"/>
      <family val="2"/>
      <charset val="1"/>
    </font>
    <font>
      <i/>
      <sz val="8"/>
      <color rgb="FF000000"/>
      <name val="Arial"/>
      <family val="2"/>
    </font>
    <font>
      <b/>
      <i/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color rgb="FF000000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11"/>
      <color rgb="FF000000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u/>
      <sz val="10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 applyFont="1"/>
    <xf numFmtId="1" fontId="2" fillId="0" borderId="0" xfId="0" applyNumberFormat="1" applyFont="1"/>
    <xf numFmtId="0" fontId="6" fillId="0" borderId="0" xfId="0" applyFont="1"/>
    <xf numFmtId="0" fontId="3" fillId="0" borderId="3" xfId="0" applyFont="1" applyBorder="1"/>
    <xf numFmtId="0" fontId="3" fillId="0" borderId="5" xfId="0" applyFont="1" applyBorder="1"/>
    <xf numFmtId="3" fontId="2" fillId="0" borderId="0" xfId="0" applyNumberFormat="1" applyFont="1"/>
    <xf numFmtId="9" fontId="2" fillId="0" borderId="4" xfId="0" applyNumberFormat="1" applyFont="1" applyBorder="1"/>
    <xf numFmtId="0" fontId="7" fillId="0" borderId="0" xfId="0" applyFont="1"/>
    <xf numFmtId="3" fontId="3" fillId="0" borderId="0" xfId="0" applyNumberFormat="1" applyFont="1"/>
    <xf numFmtId="9" fontId="2" fillId="0" borderId="0" xfId="0" applyNumberFormat="1" applyFont="1" applyBorder="1"/>
    <xf numFmtId="49" fontId="8" fillId="2" borderId="4" xfId="0" applyNumberFormat="1" applyFont="1" applyFill="1" applyBorder="1" applyAlignment="1"/>
    <xf numFmtId="9" fontId="3" fillId="0" borderId="0" xfId="0" applyNumberFormat="1" applyFont="1" applyBorder="1"/>
    <xf numFmtId="0" fontId="3" fillId="0" borderId="0" xfId="0" applyFont="1" applyBorder="1"/>
    <xf numFmtId="0" fontId="3" fillId="0" borderId="9" xfId="0" applyFont="1" applyBorder="1"/>
    <xf numFmtId="3" fontId="1" fillId="0" borderId="0" xfId="0" applyNumberFormat="1" applyFont="1"/>
    <xf numFmtId="0" fontId="3" fillId="0" borderId="3" xfId="0" applyFont="1" applyBorder="1" applyAlignment="1">
      <alignment horizontal="center"/>
    </xf>
    <xf numFmtId="9" fontId="2" fillId="0" borderId="0" xfId="2" applyFont="1"/>
    <xf numFmtId="0" fontId="14" fillId="0" borderId="0" xfId="0" applyFont="1"/>
    <xf numFmtId="0" fontId="3" fillId="0" borderId="3" xfId="0" applyFont="1" applyBorder="1" applyAlignment="1">
      <alignment horizontal="center" vertical="top" wrapText="1"/>
    </xf>
    <xf numFmtId="0" fontId="9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13" fillId="0" borderId="0" xfId="0" applyNumberFormat="1" applyFont="1" applyBorder="1"/>
    <xf numFmtId="0" fontId="3" fillId="0" borderId="7" xfId="0" applyFont="1" applyBorder="1"/>
    <xf numFmtId="0" fontId="2" fillId="0" borderId="7" xfId="0" applyFont="1" applyBorder="1"/>
    <xf numFmtId="0" fontId="15" fillId="0" borderId="0" xfId="0" applyFont="1"/>
    <xf numFmtId="0" fontId="0" fillId="0" borderId="0" xfId="0" applyFill="1"/>
    <xf numFmtId="0" fontId="0" fillId="0" borderId="0" xfId="0" applyBorder="1"/>
    <xf numFmtId="0" fontId="18" fillId="0" borderId="0" xfId="0" applyFont="1"/>
    <xf numFmtId="3" fontId="18" fillId="0" borderId="0" xfId="0" applyNumberFormat="1" applyFont="1" applyBorder="1"/>
    <xf numFmtId="3" fontId="18" fillId="0" borderId="0" xfId="0" applyNumberFormat="1" applyFont="1"/>
    <xf numFmtId="0" fontId="6" fillId="0" borderId="0" xfId="0" applyFont="1" applyAlignment="1">
      <alignment vertical="top"/>
    </xf>
    <xf numFmtId="0" fontId="2" fillId="0" borderId="11" xfId="0" applyFont="1" applyBorder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3" fontId="2" fillId="0" borderId="0" xfId="0" applyNumberFormat="1" applyFont="1" applyFill="1"/>
    <xf numFmtId="3" fontId="19" fillId="0" borderId="0" xfId="0" applyNumberFormat="1" applyFont="1" applyFill="1"/>
    <xf numFmtId="9" fontId="2" fillId="0" borderId="2" xfId="0" applyNumberFormat="1" applyFont="1" applyBorder="1" applyAlignment="1">
      <alignment horizontal="center"/>
    </xf>
    <xf numFmtId="9" fontId="18" fillId="0" borderId="0" xfId="2" applyFont="1" applyBorder="1"/>
    <xf numFmtId="9" fontId="2" fillId="0" borderId="2" xfId="0" applyNumberFormat="1" applyFont="1" applyFill="1" applyBorder="1" applyAlignment="1">
      <alignment horizontal="center"/>
    </xf>
    <xf numFmtId="0" fontId="3" fillId="0" borderId="8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9" fontId="3" fillId="0" borderId="1" xfId="0" applyNumberFormat="1" applyFont="1" applyBorder="1" applyAlignment="1">
      <alignment horizontal="center"/>
    </xf>
    <xf numFmtId="0" fontId="3" fillId="0" borderId="10" xfId="0" applyFont="1" applyBorder="1"/>
    <xf numFmtId="3" fontId="3" fillId="0" borderId="12" xfId="0" applyNumberFormat="1" applyFont="1" applyBorder="1"/>
    <xf numFmtId="3" fontId="3" fillId="0" borderId="13" xfId="0" applyNumberFormat="1" applyFont="1" applyBorder="1"/>
    <xf numFmtId="9" fontId="3" fillId="0" borderId="14" xfId="0" applyNumberFormat="1" applyFont="1" applyBorder="1" applyAlignment="1">
      <alignment horizontal="center"/>
    </xf>
    <xf numFmtId="0" fontId="20" fillId="0" borderId="0" xfId="3" applyFont="1"/>
    <xf numFmtId="9" fontId="20" fillId="0" borderId="0" xfId="2" applyFont="1"/>
    <xf numFmtId="3" fontId="20" fillId="0" borderId="0" xfId="3" applyNumberFormat="1" applyFont="1"/>
    <xf numFmtId="9" fontId="19" fillId="0" borderId="0" xfId="0" applyNumberFormat="1" applyFont="1" applyBorder="1"/>
    <xf numFmtId="0" fontId="19" fillId="0" borderId="0" xfId="0" applyFont="1"/>
    <xf numFmtId="165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Alignment="1">
      <alignment horizontal="left" vertical="top" wrapText="1"/>
    </xf>
    <xf numFmtId="0" fontId="2" fillId="0" borderId="3" xfId="0" applyFont="1" applyBorder="1"/>
    <xf numFmtId="0" fontId="16" fillId="0" borderId="15" xfId="0" applyFont="1" applyFill="1" applyBorder="1" applyAlignment="1">
      <alignment horizontal="left"/>
    </xf>
    <xf numFmtId="0" fontId="16" fillId="0" borderId="15" xfId="0" applyFont="1" applyFill="1" applyBorder="1" applyAlignment="1">
      <alignment horizontal="center"/>
    </xf>
    <xf numFmtId="0" fontId="15" fillId="0" borderId="15" xfId="0" applyFont="1" applyFill="1" applyBorder="1"/>
    <xf numFmtId="3" fontId="15" fillId="0" borderId="15" xfId="0" applyNumberFormat="1" applyFont="1" applyFill="1" applyBorder="1"/>
    <xf numFmtId="0" fontId="15" fillId="0" borderId="15" xfId="0" applyFont="1" applyBorder="1"/>
    <xf numFmtId="14" fontId="15" fillId="0" borderId="15" xfId="0" applyNumberFormat="1" applyFont="1" applyBorder="1" applyAlignment="1">
      <alignment horizontal="left" vertical="center"/>
    </xf>
    <xf numFmtId="14" fontId="15" fillId="0" borderId="15" xfId="0" applyNumberFormat="1" applyFont="1" applyFill="1" applyBorder="1" applyAlignment="1">
      <alignment vertical="center"/>
    </xf>
    <xf numFmtId="3" fontId="15" fillId="0" borderId="15" xfId="0" applyNumberFormat="1" applyFont="1" applyBorder="1"/>
    <xf numFmtId="15" fontId="15" fillId="0" borderId="15" xfId="0" applyNumberFormat="1" applyFont="1" applyBorder="1"/>
    <xf numFmtId="0" fontId="2" fillId="0" borderId="15" xfId="0" applyFont="1" applyFill="1" applyBorder="1"/>
    <xf numFmtId="0" fontId="21" fillId="0" borderId="0" xfId="0" applyFont="1"/>
    <xf numFmtId="0" fontId="22" fillId="0" borderId="0" xfId="1" applyFont="1"/>
  </cellXfs>
  <cellStyles count="9">
    <cellStyle name="Lien hypertexte" xfId="1" builtinId="8"/>
    <cellStyle name="Milliers 4" xfId="4"/>
    <cellStyle name="Normal" xfId="0" builtinId="0"/>
    <cellStyle name="Normal 2" xfId="7"/>
    <cellStyle name="Normal 3" xfId="6"/>
    <cellStyle name="Normal 4" xfId="3"/>
    <cellStyle name="Normal 5" xfId="8"/>
    <cellStyle name="Pourcentage" xfId="2" builtinId="5"/>
    <cellStyle name="Pourcentage 4" xfId="5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D32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70AD47"/>
      <rgbColor rgb="FFFFC000"/>
      <rgbColor rgb="FFFF9900"/>
      <rgbColor rgb="FFED7D31"/>
      <rgbColor rgb="FF595959"/>
      <rgbColor rgb="FFA5A5A5"/>
      <rgbColor rgb="FF004586"/>
      <rgbColor rgb="FF579D1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/>
  </sheetViews>
  <sheetFormatPr baseColWidth="10" defaultColWidth="11.42578125" defaultRowHeight="11.25" x14ac:dyDescent="0.2"/>
  <cols>
    <col min="1" max="16384" width="11.42578125" style="2"/>
  </cols>
  <sheetData>
    <row r="1" spans="1:4" x14ac:dyDescent="0.2">
      <c r="A1" s="3" t="s">
        <v>34</v>
      </c>
    </row>
    <row r="3" spans="1:4" ht="12.75" x14ac:dyDescent="0.2">
      <c r="B3" s="71"/>
      <c r="C3" s="71"/>
      <c r="D3" s="71"/>
    </row>
    <row r="4" spans="1:4" ht="12.75" x14ac:dyDescent="0.2">
      <c r="B4" s="72" t="s">
        <v>126</v>
      </c>
      <c r="C4" s="71"/>
      <c r="D4" s="71"/>
    </row>
    <row r="5" spans="1:4" ht="12.75" x14ac:dyDescent="0.2">
      <c r="B5" s="72" t="s">
        <v>123</v>
      </c>
      <c r="C5" s="71"/>
      <c r="D5" s="71"/>
    </row>
    <row r="6" spans="1:4" ht="12.75" x14ac:dyDescent="0.2">
      <c r="B6" s="72" t="s">
        <v>46</v>
      </c>
      <c r="C6" s="71"/>
      <c r="D6" s="71"/>
    </row>
    <row r="7" spans="1:4" ht="12.75" x14ac:dyDescent="0.2">
      <c r="B7" s="72" t="s">
        <v>127</v>
      </c>
      <c r="C7" s="71"/>
      <c r="D7" s="71"/>
    </row>
    <row r="8" spans="1:4" ht="12.75" x14ac:dyDescent="0.2">
      <c r="B8" s="72" t="s">
        <v>128</v>
      </c>
      <c r="C8" s="71"/>
      <c r="D8" s="71"/>
    </row>
    <row r="9" spans="1:4" x14ac:dyDescent="0.2">
      <c r="B9" s="4"/>
    </row>
  </sheetData>
  <hyperlinks>
    <hyperlink ref="B4" location="'Graphique 1'!A1" display="Données du graphique 1 – Répartition et fréquentation des musées par type de collection en 2016"/>
    <hyperlink ref="B5" location="'Graphique 2'!A1" display="Données du graphique 2 - Evolution de la fréquentation des musées de France, 2006-2016"/>
    <hyperlink ref="B7" location="'Graphique 3'!A1" display="Données du graphique 3 – Evolution de la fréquentation des musées de France, par grande zone géographique hors Île-de-France, 2006-2016"/>
    <hyperlink ref="B6" location="'Tableau 2'!A1" display="Tableau 2 – Fréquentation des musées de France par région en 2014-2016"/>
    <hyperlink ref="B8" location="'Tableau 2'!A1" display="Tableau 2 – Fréquentation des musées de France par région en 2014-2016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2" zoomScaleNormal="112" workbookViewId="0"/>
  </sheetViews>
  <sheetFormatPr baseColWidth="10" defaultColWidth="9.140625" defaultRowHeight="11.25" x14ac:dyDescent="0.2"/>
  <cols>
    <col min="1" max="1" width="28.7109375" style="2" customWidth="1"/>
    <col min="2" max="2" width="9.140625" style="2"/>
    <col min="3" max="3" width="11.42578125" style="2" customWidth="1"/>
    <col min="4" max="16384" width="9.140625" style="2"/>
  </cols>
  <sheetData>
    <row r="1" spans="1:8" x14ac:dyDescent="0.2">
      <c r="A1" s="3" t="s">
        <v>122</v>
      </c>
    </row>
    <row r="2" spans="1:8" x14ac:dyDescent="0.2">
      <c r="A2" s="3" t="s">
        <v>32</v>
      </c>
    </row>
    <row r="3" spans="1:8" x14ac:dyDescent="0.2">
      <c r="A3" s="3"/>
    </row>
    <row r="4" spans="1:8" s="25" customFormat="1" ht="56.25" x14ac:dyDescent="0.25">
      <c r="A4" s="24"/>
      <c r="B4" s="22" t="s">
        <v>37</v>
      </c>
      <c r="C4" s="22" t="s">
        <v>0</v>
      </c>
      <c r="D4" s="22" t="s">
        <v>48</v>
      </c>
    </row>
    <row r="5" spans="1:8" x14ac:dyDescent="0.2">
      <c r="A5" s="17" t="s">
        <v>1</v>
      </c>
      <c r="B5" s="5">
        <f>100*360/1041</f>
        <v>34.582132564841501</v>
      </c>
      <c r="C5" s="5">
        <f>100*14234871/24585359</f>
        <v>57.899789057381675</v>
      </c>
      <c r="D5" s="20">
        <v>-0.67</v>
      </c>
    </row>
    <row r="6" spans="1:8" x14ac:dyDescent="0.2">
      <c r="A6" s="17" t="s">
        <v>2</v>
      </c>
      <c r="B6" s="5">
        <f>100*333/1041</f>
        <v>31.988472622478387</v>
      </c>
      <c r="C6" s="5">
        <f>100*5062879/24585359</f>
        <v>20.593065165328682</v>
      </c>
      <c r="D6" s="20">
        <v>-0.59</v>
      </c>
      <c r="H6" s="5"/>
    </row>
    <row r="7" spans="1:8" x14ac:dyDescent="0.2">
      <c r="A7" s="17" t="s">
        <v>3</v>
      </c>
      <c r="B7" s="5">
        <f>100*235/1041</f>
        <v>22.574447646493756</v>
      </c>
      <c r="C7" s="5">
        <f>100*2882224/24585359</f>
        <v>11.723335014143988</v>
      </c>
      <c r="D7" s="20">
        <v>-0.54</v>
      </c>
    </row>
    <row r="8" spans="1:8" x14ac:dyDescent="0.2">
      <c r="A8" s="17" t="s">
        <v>4</v>
      </c>
      <c r="B8" s="5">
        <f>100*113/1041</f>
        <v>10.85494716618636</v>
      </c>
      <c r="C8" s="5">
        <f>100*2420375/24585359</f>
        <v>9.8447820103013335</v>
      </c>
      <c r="D8" s="20">
        <v>-0.56000000000000005</v>
      </c>
      <c r="G8" s="5"/>
    </row>
    <row r="9" spans="1:8" x14ac:dyDescent="0.2">
      <c r="A9" s="16"/>
      <c r="B9" s="5"/>
      <c r="C9" s="5"/>
      <c r="D9" s="20"/>
    </row>
    <row r="10" spans="1:8" x14ac:dyDescent="0.2">
      <c r="A10" s="2" t="s">
        <v>52</v>
      </c>
    </row>
    <row r="11" spans="1:8" x14ac:dyDescent="0.2">
      <c r="A11" s="2" t="s">
        <v>129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/>
  </sheetViews>
  <sheetFormatPr baseColWidth="10" defaultColWidth="9.140625" defaultRowHeight="16.5" x14ac:dyDescent="0.3"/>
  <cols>
    <col min="1" max="1" width="29.42578125" style="1" customWidth="1"/>
    <col min="2" max="1025" width="10.7109375" style="1" customWidth="1"/>
    <col min="1026" max="16384" width="9.140625" style="1"/>
  </cols>
  <sheetData>
    <row r="1" spans="1:15" x14ac:dyDescent="0.3">
      <c r="A1" s="3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6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">
      <c r="A3" s="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">
      <c r="A4" s="2"/>
      <c r="B4" s="7">
        <v>2010</v>
      </c>
      <c r="C4" s="7">
        <v>2011</v>
      </c>
      <c r="D4" s="7">
        <v>2012</v>
      </c>
      <c r="E4" s="7">
        <v>2013</v>
      </c>
      <c r="F4" s="7">
        <v>2014</v>
      </c>
      <c r="G4" s="7">
        <v>2015</v>
      </c>
      <c r="H4" s="7">
        <v>2016</v>
      </c>
      <c r="I4" s="7">
        <v>2017</v>
      </c>
      <c r="J4" s="7">
        <v>2018</v>
      </c>
      <c r="K4" s="7">
        <v>2019</v>
      </c>
      <c r="L4" s="7">
        <v>2020</v>
      </c>
      <c r="M4" s="8" t="s">
        <v>49</v>
      </c>
      <c r="N4" s="19" t="s">
        <v>50</v>
      </c>
    </row>
    <row r="5" spans="1:15" x14ac:dyDescent="0.3">
      <c r="A5" s="3" t="s">
        <v>5</v>
      </c>
      <c r="B5" s="9">
        <v>57495.152999999998</v>
      </c>
      <c r="C5" s="9">
        <v>59517.565000000002</v>
      </c>
      <c r="D5" s="9">
        <v>62051.324999999997</v>
      </c>
      <c r="E5" s="9">
        <v>64431.481</v>
      </c>
      <c r="F5" s="9">
        <v>65159.099000000002</v>
      </c>
      <c r="G5" s="9">
        <v>62408.25299999999</v>
      </c>
      <c r="H5" s="9">
        <f>'Tableau 1'!B25</f>
        <v>60273.697999999989</v>
      </c>
      <c r="I5" s="9">
        <f>'Tableau 1'!C25</f>
        <v>63468.294000000002</v>
      </c>
      <c r="J5" s="9">
        <f>'Tableau 1'!D25</f>
        <v>66754.701000000001</v>
      </c>
      <c r="K5" s="9">
        <f>'Tableau 1'!E25</f>
        <v>67690.252000000008</v>
      </c>
      <c r="L5" s="9">
        <f>'Tableau 1'!F25</f>
        <v>24585.358999999993</v>
      </c>
      <c r="M5" s="10">
        <v>-0.63679616675086415</v>
      </c>
      <c r="N5" s="10">
        <v>-0.572392493676815</v>
      </c>
    </row>
    <row r="6" spans="1:15" x14ac:dyDescent="0.3">
      <c r="A6" s="11" t="s">
        <v>6</v>
      </c>
      <c r="B6" s="9">
        <v>33466.169000000002</v>
      </c>
      <c r="C6" s="9">
        <v>35614.743999999999</v>
      </c>
      <c r="D6" s="9">
        <v>37090.125</v>
      </c>
      <c r="E6" s="9">
        <v>37536.353999999999</v>
      </c>
      <c r="F6" s="9">
        <v>38129.08</v>
      </c>
      <c r="G6" s="9">
        <v>36046.182999999997</v>
      </c>
      <c r="H6" s="9">
        <f>'Tableau 1'!B14</f>
        <v>33206.571000000004</v>
      </c>
      <c r="I6" s="9">
        <f>'Tableau 1'!C14</f>
        <v>36862.034</v>
      </c>
      <c r="J6" s="9">
        <f>'Tableau 1'!D14</f>
        <v>39198.311999999998</v>
      </c>
      <c r="K6" s="9">
        <f>'Tableau 1'!E14</f>
        <v>38709.449999999997</v>
      </c>
      <c r="L6" s="9">
        <f>'Tableau 1'!F14</f>
        <v>11586.675999999999</v>
      </c>
      <c r="M6" s="10">
        <v>-0.70067577813686321</v>
      </c>
      <c r="N6" s="10">
        <v>-0.65377943319416099</v>
      </c>
    </row>
    <row r="7" spans="1:15" x14ac:dyDescent="0.3">
      <c r="A7" s="11" t="s">
        <v>7</v>
      </c>
      <c r="B7" s="9">
        <v>24028.984</v>
      </c>
      <c r="C7" s="9">
        <v>23902.821</v>
      </c>
      <c r="D7" s="9">
        <v>24961.200000000001</v>
      </c>
      <c r="E7" s="9">
        <v>26895.127</v>
      </c>
      <c r="F7" s="9">
        <v>27030.019</v>
      </c>
      <c r="G7" s="9">
        <v>26362.069999999992</v>
      </c>
      <c r="H7" s="9">
        <f>'Tableau 1'!B24</f>
        <v>27067.126999999986</v>
      </c>
      <c r="I7" s="9">
        <f>'Tableau 1'!C24</f>
        <v>26606.260000000002</v>
      </c>
      <c r="J7" s="9">
        <f>'Tableau 1'!D24</f>
        <v>27556.389000000003</v>
      </c>
      <c r="K7" s="9">
        <f>'Tableau 1'!E24</f>
        <v>28980.802000000011</v>
      </c>
      <c r="L7" s="9">
        <f>'Tableau 1'!F24</f>
        <v>12998.682999999994</v>
      </c>
      <c r="M7" s="10">
        <v>-0.55147262660294949</v>
      </c>
      <c r="N7" s="10">
        <v>-0.45904150587473891</v>
      </c>
    </row>
    <row r="8" spans="1:15" x14ac:dyDescent="0.3">
      <c r="A8" s="11" t="s">
        <v>8</v>
      </c>
      <c r="B8" s="9">
        <v>23428.146000000001</v>
      </c>
      <c r="C8" s="9">
        <v>23784.871999999999</v>
      </c>
      <c r="D8" s="9">
        <v>25491.941999999999</v>
      </c>
      <c r="E8" s="9">
        <v>25290.519</v>
      </c>
      <c r="F8" s="9">
        <v>25330.010999999999</v>
      </c>
      <c r="G8" s="9">
        <v>23711.599999999999</v>
      </c>
      <c r="H8" s="9">
        <v>20072.731</v>
      </c>
      <c r="I8" s="9">
        <v>23590.346000000001</v>
      </c>
      <c r="J8" s="9">
        <v>26477.339</v>
      </c>
      <c r="K8" s="9">
        <v>25997.940999999999</v>
      </c>
      <c r="L8" s="9">
        <v>6940.1809999999996</v>
      </c>
      <c r="M8" s="10">
        <v>-0.73304882105855995</v>
      </c>
      <c r="N8" s="10">
        <v>-0.70376738304430919</v>
      </c>
    </row>
    <row r="9" spans="1:15" x14ac:dyDescent="0.3">
      <c r="A9" s="1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3"/>
    </row>
    <row r="10" spans="1:15" x14ac:dyDescent="0.3">
      <c r="A10" s="2" t="s">
        <v>130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3" spans="1:15" x14ac:dyDescent="0.3">
      <c r="K13" s="18"/>
      <c r="L13" s="9"/>
    </row>
    <row r="14" spans="1:15" x14ac:dyDescent="0.3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5" x14ac:dyDescent="0.3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5" x14ac:dyDescent="0.3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2:12" x14ac:dyDescent="0.3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x14ac:dyDescent="0.3">
      <c r="G18" s="1" t="s">
        <v>33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F30" sqref="F30"/>
    </sheetView>
  </sheetViews>
  <sheetFormatPr baseColWidth="10" defaultColWidth="9.140625" defaultRowHeight="14.25" x14ac:dyDescent="0.2"/>
  <cols>
    <col min="1" max="1" width="26.42578125" style="32" customWidth="1"/>
    <col min="2" max="2" width="9.140625" style="32"/>
    <col min="3" max="3" width="10.7109375" style="32" customWidth="1"/>
    <col min="4" max="5" width="9.140625" style="32"/>
    <col min="6" max="6" width="10" style="32" customWidth="1"/>
    <col min="7" max="7" width="16.5703125" style="32" customWidth="1"/>
    <col min="8" max="9" width="9.140625" style="32"/>
    <col min="10" max="13" width="9.140625" style="34"/>
    <col min="14" max="16384" width="9.140625" style="32"/>
  </cols>
  <sheetData>
    <row r="1" spans="1:11" x14ac:dyDescent="0.2">
      <c r="A1" s="3" t="s">
        <v>125</v>
      </c>
      <c r="B1" s="3"/>
      <c r="C1" s="3"/>
      <c r="D1" s="2"/>
      <c r="E1" s="2"/>
      <c r="F1" s="2"/>
      <c r="J1" s="33"/>
      <c r="K1" s="33"/>
    </row>
    <row r="2" spans="1:11" x14ac:dyDescent="0.2">
      <c r="A2" s="35" t="s">
        <v>43</v>
      </c>
      <c r="B2" s="3"/>
      <c r="C2" s="3"/>
      <c r="D2" s="2"/>
      <c r="E2" s="2"/>
      <c r="F2" s="2"/>
      <c r="J2" s="33"/>
      <c r="K2" s="33"/>
    </row>
    <row r="3" spans="1:11" x14ac:dyDescent="0.2">
      <c r="A3" s="6"/>
      <c r="B3" s="3"/>
      <c r="C3" s="3"/>
      <c r="D3" s="2"/>
      <c r="E3" s="2"/>
      <c r="F3" s="2"/>
      <c r="J3" s="33"/>
      <c r="K3" s="33"/>
    </row>
    <row r="4" spans="1:11" ht="39" customHeight="1" x14ac:dyDescent="0.2">
      <c r="A4" s="36"/>
      <c r="B4" s="37">
        <v>2016</v>
      </c>
      <c r="C4" s="37">
        <v>2017</v>
      </c>
      <c r="D4" s="37">
        <v>2018</v>
      </c>
      <c r="E4" s="37">
        <v>2019</v>
      </c>
      <c r="F4" s="37">
        <v>2020</v>
      </c>
      <c r="G4" s="38" t="s">
        <v>47</v>
      </c>
      <c r="J4" s="33"/>
      <c r="K4" s="33"/>
    </row>
    <row r="5" spans="1:11" x14ac:dyDescent="0.2">
      <c r="A5" s="17" t="s">
        <v>16</v>
      </c>
      <c r="B5" s="39">
        <v>3992.3</v>
      </c>
      <c r="C5" s="39">
        <v>3854.953</v>
      </c>
      <c r="D5" s="39">
        <v>3807.5169999999998</v>
      </c>
      <c r="E5" s="40">
        <v>3820.326</v>
      </c>
      <c r="F5" s="39">
        <v>1691.11</v>
      </c>
      <c r="G5" s="41">
        <v>-0.55733882396423762</v>
      </c>
      <c r="J5" s="33"/>
      <c r="K5" s="33"/>
    </row>
    <row r="6" spans="1:11" x14ac:dyDescent="0.2">
      <c r="A6" s="17" t="s">
        <v>17</v>
      </c>
      <c r="B6" s="39">
        <v>1731.3969999999999</v>
      </c>
      <c r="C6" s="39">
        <v>1673.1590000000001</v>
      </c>
      <c r="D6" s="39">
        <v>1724.374</v>
      </c>
      <c r="E6" s="40">
        <v>2094.741</v>
      </c>
      <c r="F6" s="39">
        <v>1021.25</v>
      </c>
      <c r="G6" s="41">
        <v>-0.51246956067599769</v>
      </c>
      <c r="J6" s="33"/>
      <c r="K6" s="33"/>
    </row>
    <row r="7" spans="1:11" x14ac:dyDescent="0.2">
      <c r="A7" s="17" t="s">
        <v>18</v>
      </c>
      <c r="B7" s="39">
        <v>1120.0609999999999</v>
      </c>
      <c r="C7" s="39">
        <v>1214.961</v>
      </c>
      <c r="D7" s="39">
        <v>1231.278</v>
      </c>
      <c r="E7" s="40">
        <v>1446.7850000000001</v>
      </c>
      <c r="F7" s="39">
        <v>740.32500000000005</v>
      </c>
      <c r="G7" s="41">
        <v>-0.48829646422930839</v>
      </c>
      <c r="J7" s="33"/>
      <c r="K7" s="33"/>
    </row>
    <row r="8" spans="1:11" x14ac:dyDescent="0.2">
      <c r="A8" s="17" t="s">
        <v>19</v>
      </c>
      <c r="B8" s="39">
        <v>997.69100000000003</v>
      </c>
      <c r="C8" s="39">
        <v>1006.97</v>
      </c>
      <c r="D8" s="39">
        <v>1047.2090000000001</v>
      </c>
      <c r="E8" s="40">
        <v>1079.7539999999999</v>
      </c>
      <c r="F8" s="39">
        <v>550.78300000000002</v>
      </c>
      <c r="G8" s="41">
        <v>-0.48989955119406825</v>
      </c>
      <c r="J8" s="33"/>
      <c r="K8" s="26"/>
    </row>
    <row r="9" spans="1:11" x14ac:dyDescent="0.2">
      <c r="A9" s="17" t="s">
        <v>20</v>
      </c>
      <c r="B9" s="39">
        <v>300.245</v>
      </c>
      <c r="C9" s="39">
        <v>300.96600000000001</v>
      </c>
      <c r="D9" s="39">
        <v>312.10199999999998</v>
      </c>
      <c r="E9" s="39">
        <v>312.33</v>
      </c>
      <c r="F9" s="39">
        <v>106.65900000000001</v>
      </c>
      <c r="G9" s="41">
        <v>-0.658505426952262</v>
      </c>
      <c r="J9" s="33"/>
      <c r="K9" s="33"/>
    </row>
    <row r="10" spans="1:11" x14ac:dyDescent="0.2">
      <c r="A10" s="17" t="s">
        <v>113</v>
      </c>
      <c r="B10" s="39">
        <v>3190.5619999999999</v>
      </c>
      <c r="C10" s="39">
        <v>3249.06</v>
      </c>
      <c r="D10" s="39">
        <v>3237.221</v>
      </c>
      <c r="E10" s="40">
        <v>3230.3409999999999</v>
      </c>
      <c r="F10" s="39">
        <v>1271.5260000000001</v>
      </c>
      <c r="G10" s="41">
        <v>-0.60638025521144667</v>
      </c>
      <c r="J10" s="33"/>
      <c r="K10" s="33"/>
    </row>
    <row r="11" spans="1:11" x14ac:dyDescent="0.2">
      <c r="A11" s="17" t="s">
        <v>27</v>
      </c>
      <c r="B11" s="39">
        <v>57.959000000000003</v>
      </c>
      <c r="C11" s="39">
        <v>62.24</v>
      </c>
      <c r="D11" s="39">
        <v>58.185000000000002</v>
      </c>
      <c r="E11" s="39">
        <v>59.985999999999997</v>
      </c>
      <c r="F11" s="39">
        <v>23.707000000000001</v>
      </c>
      <c r="G11" s="41">
        <v>-0.60479111792751639</v>
      </c>
      <c r="J11" s="33"/>
      <c r="K11" s="33"/>
    </row>
    <row r="12" spans="1:11" x14ac:dyDescent="0.2">
      <c r="A12" s="17" t="s">
        <v>29</v>
      </c>
      <c r="B12" s="39">
        <v>22.364000000000001</v>
      </c>
      <c r="C12" s="39">
        <v>17.539000000000001</v>
      </c>
      <c r="D12" s="39">
        <v>20.414000000000001</v>
      </c>
      <c r="E12" s="39">
        <v>17.687000000000001</v>
      </c>
      <c r="F12" s="39">
        <v>11.428000000000001</v>
      </c>
      <c r="G12" s="41">
        <v>-0.35387572793577204</v>
      </c>
      <c r="J12" s="33"/>
      <c r="K12" s="33"/>
    </row>
    <row r="13" spans="1:11" x14ac:dyDescent="0.2">
      <c r="A13" s="17" t="s">
        <v>21</v>
      </c>
      <c r="B13" s="39">
        <v>2660.5889999999999</v>
      </c>
      <c r="C13" s="39">
        <v>2547.366</v>
      </c>
      <c r="D13" s="39">
        <v>2633.0749999999998</v>
      </c>
      <c r="E13" s="40">
        <v>2848.0129999999999</v>
      </c>
      <c r="F13" s="39">
        <v>1386.077</v>
      </c>
      <c r="G13" s="41">
        <v>-0.51331788162483805</v>
      </c>
      <c r="J13" s="33"/>
      <c r="K13" s="33"/>
    </row>
    <row r="14" spans="1:11" x14ac:dyDescent="0.2">
      <c r="A14" s="17" t="s">
        <v>6</v>
      </c>
      <c r="B14" s="39">
        <v>33206.571000000004</v>
      </c>
      <c r="C14" s="39">
        <v>36862.034</v>
      </c>
      <c r="D14" s="39">
        <v>39198.311999999998</v>
      </c>
      <c r="E14" s="40">
        <v>38709.449999999997</v>
      </c>
      <c r="F14" s="39">
        <v>11586.675999999999</v>
      </c>
      <c r="G14" s="41">
        <v>-0.70067577813686321</v>
      </c>
      <c r="J14" s="42"/>
      <c r="K14" s="33"/>
    </row>
    <row r="15" spans="1:11" x14ac:dyDescent="0.2">
      <c r="A15" s="17" t="s">
        <v>114</v>
      </c>
      <c r="B15" s="39">
        <v>223.94800000000001</v>
      </c>
      <c r="C15" s="39">
        <v>206.87799999999999</v>
      </c>
      <c r="D15" s="39">
        <v>194.482</v>
      </c>
      <c r="E15" s="39">
        <v>210.54400000000001</v>
      </c>
      <c r="F15" s="39">
        <v>87.930999999999997</v>
      </c>
      <c r="G15" s="41">
        <v>-0.58236283152215218</v>
      </c>
      <c r="J15" s="33"/>
      <c r="K15" s="33"/>
    </row>
    <row r="16" spans="1:11" x14ac:dyDescent="0.2">
      <c r="A16" s="17" t="s">
        <v>28</v>
      </c>
      <c r="B16" s="39">
        <v>62.933</v>
      </c>
      <c r="C16" s="39">
        <v>52.893000000000001</v>
      </c>
      <c r="D16" s="39">
        <v>44.241</v>
      </c>
      <c r="E16" s="40">
        <v>77.513999999999996</v>
      </c>
      <c r="F16" s="39">
        <v>36.246000000000002</v>
      </c>
      <c r="G16" s="41">
        <v>-0.53239414815388186</v>
      </c>
      <c r="J16" s="33"/>
      <c r="K16" s="33"/>
    </row>
    <row r="17" spans="1:16" x14ac:dyDescent="0.2">
      <c r="A17" s="17" t="s">
        <v>38</v>
      </c>
      <c r="B17" s="58">
        <v>0</v>
      </c>
      <c r="C17" s="58">
        <v>0</v>
      </c>
      <c r="D17" s="58">
        <v>6.157</v>
      </c>
      <c r="E17" s="58">
        <v>6.5830000000000002</v>
      </c>
      <c r="F17" s="58">
        <v>0.86799999999999999</v>
      </c>
      <c r="G17" s="43">
        <v>-0.8681452225429136</v>
      </c>
      <c r="J17" s="33"/>
      <c r="K17" s="33"/>
    </row>
    <row r="18" spans="1:16" x14ac:dyDescent="0.2">
      <c r="A18" s="17" t="s">
        <v>22</v>
      </c>
      <c r="B18" s="39">
        <v>2076.5819999999999</v>
      </c>
      <c r="C18" s="39">
        <v>2132.1120000000001</v>
      </c>
      <c r="D18" s="39">
        <v>2532.3919999999998</v>
      </c>
      <c r="E18" s="39">
        <v>2906.569</v>
      </c>
      <c r="F18" s="39">
        <v>1106.855</v>
      </c>
      <c r="G18" s="41">
        <v>-0.61918846585097409</v>
      </c>
      <c r="J18" s="33"/>
      <c r="K18" s="33"/>
    </row>
    <row r="19" spans="1:16" x14ac:dyDescent="0.2">
      <c r="A19" s="17" t="s">
        <v>23</v>
      </c>
      <c r="B19" s="39">
        <v>1959.221</v>
      </c>
      <c r="C19" s="39">
        <v>2074.1770000000001</v>
      </c>
      <c r="D19" s="39">
        <v>1983.2380000000001</v>
      </c>
      <c r="E19" s="39">
        <v>2361.8980000000001</v>
      </c>
      <c r="F19" s="39">
        <v>1192.395</v>
      </c>
      <c r="G19" s="41">
        <v>-0.49515389741639992</v>
      </c>
      <c r="J19" s="33"/>
      <c r="K19" s="33"/>
    </row>
    <row r="20" spans="1:16" x14ac:dyDescent="0.2">
      <c r="A20" s="17" t="s">
        <v>24</v>
      </c>
      <c r="B20" s="39">
        <v>3285.665</v>
      </c>
      <c r="C20" s="39">
        <v>2839.8249999999998</v>
      </c>
      <c r="D20" s="40">
        <v>2982.134</v>
      </c>
      <c r="E20" s="40">
        <v>2945.7739999999999</v>
      </c>
      <c r="F20" s="39">
        <v>1308.8430000000001</v>
      </c>
      <c r="G20" s="41">
        <v>-0.55568791088522063</v>
      </c>
      <c r="J20" s="33"/>
      <c r="K20" s="33"/>
    </row>
    <row r="21" spans="1:16" x14ac:dyDescent="0.2">
      <c r="A21" s="17" t="s">
        <v>25</v>
      </c>
      <c r="B21" s="39">
        <v>1406.626</v>
      </c>
      <c r="C21" s="39">
        <v>1528.55</v>
      </c>
      <c r="D21" s="40">
        <v>1714.8920000000001</v>
      </c>
      <c r="E21" s="39">
        <v>1649.771</v>
      </c>
      <c r="F21" s="39">
        <v>724.79499999999996</v>
      </c>
      <c r="G21" s="41">
        <v>-0.56066932925842439</v>
      </c>
      <c r="J21" s="33"/>
      <c r="K21" s="33"/>
      <c r="P21" s="34"/>
    </row>
    <row r="22" spans="1:16" x14ac:dyDescent="0.2">
      <c r="A22" s="17" t="s">
        <v>26</v>
      </c>
      <c r="B22" s="39">
        <v>3974.7460000000001</v>
      </c>
      <c r="C22" s="39">
        <v>3839.9</v>
      </c>
      <c r="D22" s="39">
        <v>4023.9090000000001</v>
      </c>
      <c r="E22" s="40">
        <v>3907.8829999999998</v>
      </c>
      <c r="F22" s="39">
        <v>1737.3879999999999</v>
      </c>
      <c r="G22" s="41">
        <v>-0.55541453006653474</v>
      </c>
      <c r="J22" s="33"/>
      <c r="K22" s="33"/>
    </row>
    <row r="23" spans="1:16" x14ac:dyDescent="0.2">
      <c r="A23" s="17" t="s">
        <v>112</v>
      </c>
      <c r="B23" s="57">
        <v>4.2380000000000004</v>
      </c>
      <c r="C23" s="57">
        <v>4.7110000000000003</v>
      </c>
      <c r="D23" s="57">
        <v>3.569</v>
      </c>
      <c r="E23" s="57">
        <v>4.3029999999999999</v>
      </c>
      <c r="F23" s="57">
        <v>0.497</v>
      </c>
      <c r="G23" s="41">
        <v>-0.88449918661399018</v>
      </c>
      <c r="J23" s="33"/>
      <c r="K23" s="33"/>
    </row>
    <row r="24" spans="1:16" x14ac:dyDescent="0.2">
      <c r="A24" s="44" t="s">
        <v>30</v>
      </c>
      <c r="B24" s="45">
        <v>27067.126999999986</v>
      </c>
      <c r="C24" s="45">
        <v>26606.260000000002</v>
      </c>
      <c r="D24" s="46">
        <v>27556.389000000003</v>
      </c>
      <c r="E24" s="46">
        <v>28980.802000000011</v>
      </c>
      <c r="F24" s="46">
        <v>12998.682999999994</v>
      </c>
      <c r="G24" s="47">
        <v>-0.55147262660294949</v>
      </c>
    </row>
    <row r="25" spans="1:16" ht="15" thickBot="1" x14ac:dyDescent="0.25">
      <c r="A25" s="48" t="s">
        <v>31</v>
      </c>
      <c r="B25" s="49">
        <v>60273.697999999989</v>
      </c>
      <c r="C25" s="49">
        <v>63468.294000000002</v>
      </c>
      <c r="D25" s="50">
        <v>66754.701000000001</v>
      </c>
      <c r="E25" s="50">
        <v>67690.252000000008</v>
      </c>
      <c r="F25" s="50">
        <v>24585.358999999993</v>
      </c>
      <c r="G25" s="51">
        <v>-0.63679616675086415</v>
      </c>
    </row>
    <row r="26" spans="1:16" ht="15" thickTop="1" x14ac:dyDescent="0.2">
      <c r="A26" s="3"/>
      <c r="B26" s="12"/>
      <c r="C26" s="12"/>
      <c r="D26" s="12"/>
      <c r="E26" s="15"/>
      <c r="F26" s="15"/>
    </row>
    <row r="27" spans="1:16" x14ac:dyDescent="0.2">
      <c r="A27" s="2" t="s">
        <v>118</v>
      </c>
      <c r="B27" s="12"/>
      <c r="C27" s="12"/>
      <c r="D27" s="12"/>
      <c r="E27" s="15"/>
      <c r="F27" s="55"/>
    </row>
    <row r="28" spans="1:16" s="52" customFormat="1" x14ac:dyDescent="0.2">
      <c r="A28" s="2" t="s">
        <v>129</v>
      </c>
      <c r="B28" s="2"/>
      <c r="C28" s="2"/>
      <c r="D28" s="2"/>
      <c r="E28" s="2"/>
      <c r="F28" s="2"/>
      <c r="G28" s="32"/>
      <c r="J28" s="53"/>
      <c r="K28" s="54"/>
      <c r="L28" s="54"/>
      <c r="M28" s="54"/>
    </row>
    <row r="29" spans="1:16" x14ac:dyDescent="0.2">
      <c r="G29" s="52"/>
    </row>
  </sheetData>
  <pageMargins left="0.78749999999999998" right="0.78749999999999998" top="1.05277777777778" bottom="1.05277777777778" header="0.78749999999999998" footer="0.78749999999999998"/>
  <pageSetup paperSize="9" scale="90" firstPageNumber="0" orientation="portrait" r:id="rId1"/>
  <headerFooter>
    <oddHeader>&amp;C&amp;"Times New Roman,Normal"&amp;12&amp;A</oddHeader>
    <oddFooter>&amp;C&amp;"Times New Roman,Normal"&amp;12Page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ColWidth="9.140625" defaultRowHeight="11.25" x14ac:dyDescent="0.2"/>
  <cols>
    <col min="1" max="1" width="13.140625" style="2" customWidth="1"/>
    <col min="2" max="12" width="8.140625" style="2" customWidth="1"/>
    <col min="13" max="13" width="8.28515625" style="2" customWidth="1"/>
    <col min="14" max="1020" width="10.7109375" style="2" customWidth="1"/>
    <col min="1021" max="1023" width="11.42578125" style="2"/>
    <col min="1024" max="16384" width="9.140625" style="2"/>
  </cols>
  <sheetData>
    <row r="1" spans="1:20" x14ac:dyDescent="0.2">
      <c r="A1" s="3" t="s">
        <v>121</v>
      </c>
    </row>
    <row r="2" spans="1:20" x14ac:dyDescent="0.2">
      <c r="A2" s="6" t="s">
        <v>35</v>
      </c>
    </row>
    <row r="3" spans="1:20" x14ac:dyDescent="0.2">
      <c r="A3" s="23"/>
      <c r="B3" s="60"/>
      <c r="C3" s="60"/>
    </row>
    <row r="4" spans="1:20" x14ac:dyDescent="0.2">
      <c r="B4" s="7">
        <v>2010</v>
      </c>
      <c r="C4" s="7">
        <v>2011</v>
      </c>
      <c r="D4" s="27">
        <v>2012</v>
      </c>
      <c r="E4" s="27">
        <v>2013</v>
      </c>
      <c r="F4" s="27">
        <v>2014</v>
      </c>
      <c r="G4" s="27">
        <v>2015</v>
      </c>
      <c r="H4" s="27">
        <v>2016</v>
      </c>
      <c r="I4" s="27">
        <v>2017</v>
      </c>
      <c r="J4" s="27">
        <v>2018</v>
      </c>
      <c r="K4" s="27">
        <v>2019</v>
      </c>
      <c r="L4" s="27">
        <v>2020</v>
      </c>
      <c r="M4" s="28" t="s">
        <v>44</v>
      </c>
    </row>
    <row r="5" spans="1:20" x14ac:dyDescent="0.2">
      <c r="A5" s="3" t="s">
        <v>14</v>
      </c>
      <c r="B5" s="9">
        <v>6686.9359999999997</v>
      </c>
      <c r="C5" s="9">
        <v>6599.8310000000001</v>
      </c>
      <c r="D5" s="9">
        <v>6586.2219999999998</v>
      </c>
      <c r="E5" s="9">
        <v>7979.4380000000001</v>
      </c>
      <c r="F5" s="9">
        <v>7960.6229999999996</v>
      </c>
      <c r="G5" s="9">
        <v>8062.2170000000006</v>
      </c>
      <c r="H5" s="9">
        <f>'Tableau 1'!B5+'Tableau 1'!B9+'Tableau 1'!B22</f>
        <v>8267.2910000000011</v>
      </c>
      <c r="I5" s="9">
        <f>'Tableau 1'!C5+'Tableau 1'!C9+'Tableau 1'!C22</f>
        <v>7995.8189999999995</v>
      </c>
      <c r="J5" s="9">
        <f>'Tableau 1'!D5+'Tableau 1'!D9+'Tableau 1'!D22</f>
        <v>8143.5280000000002</v>
      </c>
      <c r="K5" s="9">
        <f>'Tableau 1'!E5+'Tableau 1'!E9+'Tableau 1'!E22</f>
        <v>8040.5389999999998</v>
      </c>
      <c r="L5" s="9">
        <f>'Tableau 1'!F5+'Tableau 1'!F9+'Tableau 1'!F22</f>
        <v>3535.1570000000002</v>
      </c>
      <c r="M5" s="20">
        <f t="shared" ref="M5:M10" si="0">(L5-K5)/K5</f>
        <v>-0.56033333088739445</v>
      </c>
    </row>
    <row r="6" spans="1:20" x14ac:dyDescent="0.2">
      <c r="A6" s="3" t="s">
        <v>12</v>
      </c>
      <c r="B6" s="9">
        <v>4794.7960000000003</v>
      </c>
      <c r="C6" s="9">
        <v>5188.0309999999999</v>
      </c>
      <c r="D6" s="9">
        <v>5647.1580000000004</v>
      </c>
      <c r="E6" s="9">
        <v>5979.12</v>
      </c>
      <c r="F6" s="9">
        <v>5738.5129999999999</v>
      </c>
      <c r="G6" s="9">
        <v>5629.99</v>
      </c>
      <c r="H6" s="9">
        <f>'Tableau 1'!B13+'Tableau 1'!B10</f>
        <v>5851.1509999999998</v>
      </c>
      <c r="I6" s="9">
        <f>'Tableau 1'!C13+'Tableau 1'!C10</f>
        <v>5796.4259999999995</v>
      </c>
      <c r="J6" s="9">
        <f>'Tableau 1'!D13+'Tableau 1'!D10</f>
        <v>5870.2960000000003</v>
      </c>
      <c r="K6" s="9">
        <f>'Tableau 1'!E13+'Tableau 1'!E10</f>
        <v>6078.3539999999994</v>
      </c>
      <c r="L6" s="9">
        <f>'Tableau 1'!F13+'Tableau 1'!F10</f>
        <v>2657.6030000000001</v>
      </c>
      <c r="M6" s="20">
        <f t="shared" si="0"/>
        <v>-0.56277587649551175</v>
      </c>
    </row>
    <row r="7" spans="1:20" x14ac:dyDescent="0.2">
      <c r="A7" s="3" t="s">
        <v>15</v>
      </c>
      <c r="B7" s="9">
        <v>4826.1610000000001</v>
      </c>
      <c r="C7" s="9">
        <v>4805.201</v>
      </c>
      <c r="D7" s="9">
        <v>5330.9350000000004</v>
      </c>
      <c r="E7" s="9">
        <v>5112.0360000000001</v>
      </c>
      <c r="F7" s="9">
        <v>5363.1850000000004</v>
      </c>
      <c r="G7" s="9">
        <v>5181.5450000000001</v>
      </c>
      <c r="H7" s="9">
        <f>'Tableau 1'!B19+'Tableau 1'!B20</f>
        <v>5244.8860000000004</v>
      </c>
      <c r="I7" s="9">
        <f>'Tableau 1'!C19+'Tableau 1'!C20</f>
        <v>4914.0020000000004</v>
      </c>
      <c r="J7" s="9">
        <f>'Tableau 1'!D19+'Tableau 1'!D20</f>
        <v>4965.3720000000003</v>
      </c>
      <c r="K7" s="9">
        <f>'Tableau 1'!E19+'Tableau 1'!E20</f>
        <v>5307.6720000000005</v>
      </c>
      <c r="L7" s="9">
        <f>'Tableau 1'!F19+'Tableau 1'!F20</f>
        <v>2501.2380000000003</v>
      </c>
      <c r="M7" s="20">
        <f t="shared" si="0"/>
        <v>-0.52875045782783858</v>
      </c>
    </row>
    <row r="8" spans="1:20" x14ac:dyDescent="0.2">
      <c r="A8" s="3" t="s">
        <v>13</v>
      </c>
      <c r="B8" s="9">
        <v>4677.7830000000004</v>
      </c>
      <c r="C8" s="9">
        <v>4274.366</v>
      </c>
      <c r="D8" s="9">
        <v>4326.3410000000003</v>
      </c>
      <c r="E8" s="9">
        <v>4646.4719999999998</v>
      </c>
      <c r="F8" s="9">
        <v>4799.8580000000002</v>
      </c>
      <c r="G8" s="9">
        <v>4410.0380000000005</v>
      </c>
      <c r="H8" s="9">
        <f>'Tableau 1'!B7+'Tableau 1'!B18+'Tableau 1'!B21</f>
        <v>4603.2690000000002</v>
      </c>
      <c r="I8" s="9">
        <f>'Tableau 1'!C7+'Tableau 1'!C18+'Tableau 1'!C21</f>
        <v>4875.6230000000005</v>
      </c>
      <c r="J8" s="9">
        <f>'Tableau 1'!D7+'Tableau 1'!D18+'Tableau 1'!D21</f>
        <v>5478.5619999999999</v>
      </c>
      <c r="K8" s="9">
        <f>'Tableau 1'!E7+'Tableau 1'!E18+'Tableau 1'!E21</f>
        <v>6003.125</v>
      </c>
      <c r="L8" s="9">
        <f>'Tableau 1'!F7+'Tableau 1'!F18+'Tableau 1'!F21</f>
        <v>2571.9749999999999</v>
      </c>
      <c r="M8" s="20">
        <f t="shared" si="0"/>
        <v>-0.57156064549713692</v>
      </c>
    </row>
    <row r="9" spans="1:20" x14ac:dyDescent="0.2">
      <c r="A9" s="3" t="s">
        <v>11</v>
      </c>
      <c r="B9" s="9">
        <v>2792.3879999999999</v>
      </c>
      <c r="C9" s="9">
        <v>2803.85</v>
      </c>
      <c r="D9" s="9">
        <v>2845.8440000000001</v>
      </c>
      <c r="E9" s="9">
        <v>2936.7649999999999</v>
      </c>
      <c r="F9" s="9">
        <v>2949.8989999999999</v>
      </c>
      <c r="G9" s="9">
        <v>2804.6979999999999</v>
      </c>
      <c r="H9" s="9">
        <f>'Tableau 1'!B8+'Tableau 1'!B6</f>
        <v>2729.0879999999997</v>
      </c>
      <c r="I9" s="9">
        <f>'Tableau 1'!C8+'Tableau 1'!C6</f>
        <v>2680.1289999999999</v>
      </c>
      <c r="J9" s="9">
        <f>'Tableau 1'!D8+'Tableau 1'!D6</f>
        <v>2771.5830000000001</v>
      </c>
      <c r="K9" s="9">
        <f>'Tableau 1'!E8+'Tableau 1'!E6</f>
        <v>3174.4949999999999</v>
      </c>
      <c r="L9" s="9">
        <f>'Tableau 1'!F8+'Tableau 1'!F6</f>
        <v>1572.0329999999999</v>
      </c>
      <c r="M9" s="20">
        <f t="shared" si="0"/>
        <v>-0.50479273081230247</v>
      </c>
    </row>
    <row r="10" spans="1:20" x14ac:dyDescent="0.2">
      <c r="A10" s="3" t="s">
        <v>41</v>
      </c>
      <c r="B10" s="9">
        <v>259.57600000000002</v>
      </c>
      <c r="C10" s="9">
        <v>231.542</v>
      </c>
      <c r="D10" s="9">
        <v>224.7</v>
      </c>
      <c r="E10" s="9">
        <v>241.29599999999999</v>
      </c>
      <c r="F10" s="9">
        <v>217.941</v>
      </c>
      <c r="G10" s="9">
        <v>273.58199999999999</v>
      </c>
      <c r="H10" s="9">
        <f>'Tableau 1'!B11+'Tableau 1'!B12+'Tableau 1'!B16+'Tableau 1'!B17+'Tableau 1'!B15+'Tableau 1'!B23</f>
        <v>371.44200000000001</v>
      </c>
      <c r="I10" s="9">
        <f>'Tableau 1'!C11+'Tableau 1'!C12+'Tableau 1'!C16+'Tableau 1'!C17+'Tableau 1'!C15+'Tableau 1'!C23</f>
        <v>344.26099999999997</v>
      </c>
      <c r="J10" s="9">
        <f>'Tableau 1'!D11+'Tableau 1'!D12+'Tableau 1'!D16+'Tableau 1'!D17+'Tableau 1'!D15+'Tableau 1'!D23</f>
        <v>327.04800000000006</v>
      </c>
      <c r="K10" s="9">
        <f>'Tableau 1'!E11+'Tableau 1'!E12+'Tableau 1'!E16+'Tableau 1'!E17+'Tableau 1'!E15+'Tableau 1'!E23</f>
        <v>376.61700000000002</v>
      </c>
      <c r="L10" s="9">
        <f>'Tableau 1'!F11+'Tableau 1'!F12+'Tableau 1'!F16+'Tableau 1'!F17+'Tableau 1'!F15+'Tableau 1'!F23</f>
        <v>160.67700000000002</v>
      </c>
      <c r="M10" s="20">
        <f t="shared" si="0"/>
        <v>-0.57336763874174557</v>
      </c>
    </row>
    <row r="11" spans="1:20" ht="71.25" customHeight="1" x14ac:dyDescent="0.2">
      <c r="A11" s="59" t="s">
        <v>42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1:20" x14ac:dyDescent="0.2">
      <c r="A12" s="2" t="s">
        <v>124</v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x14ac:dyDescent="0.2">
      <c r="G13" s="56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x14ac:dyDescent="0.2"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x14ac:dyDescent="0.2"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x14ac:dyDescent="0.2"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1:20" x14ac:dyDescent="0.2">
      <c r="K17" s="9"/>
      <c r="L17" s="9"/>
      <c r="M17" s="9"/>
      <c r="N17" s="9"/>
      <c r="O17" s="9"/>
      <c r="P17" s="9"/>
      <c r="Q17" s="9"/>
      <c r="R17" s="9"/>
      <c r="S17" s="9"/>
      <c r="T17" s="9"/>
    </row>
    <row r="37" spans="2:2" x14ac:dyDescent="0.2">
      <c r="B37" s="21"/>
    </row>
  </sheetData>
  <sortState ref="A4:AMI8">
    <sortCondition descending="1" ref="H4:H8"/>
  </sortState>
  <mergeCells count="1">
    <mergeCell ref="A11:M1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/>
  </sheetViews>
  <sheetFormatPr baseColWidth="10" defaultColWidth="9.140625" defaultRowHeight="15" x14ac:dyDescent="0.25"/>
  <cols>
    <col min="1" max="1" width="47.7109375" customWidth="1"/>
    <col min="2" max="2" width="31.85546875" customWidth="1"/>
    <col min="3" max="3" width="62.7109375" customWidth="1"/>
    <col min="4" max="4" width="14.7109375" customWidth="1"/>
    <col min="5" max="1024" width="10.7109375" customWidth="1"/>
  </cols>
  <sheetData>
    <row r="1" spans="1:5" x14ac:dyDescent="0.25">
      <c r="A1" s="3" t="s">
        <v>119</v>
      </c>
      <c r="B1" s="2"/>
      <c r="C1" s="2"/>
      <c r="D1" s="2"/>
    </row>
    <row r="2" spans="1:5" x14ac:dyDescent="0.25">
      <c r="A2" s="6" t="s">
        <v>45</v>
      </c>
      <c r="B2" s="2"/>
      <c r="C2" s="2"/>
      <c r="D2" s="2"/>
    </row>
    <row r="4" spans="1:5" s="30" customFormat="1" x14ac:dyDescent="0.25">
      <c r="A4" s="61" t="s">
        <v>53</v>
      </c>
      <c r="B4" s="61" t="s">
        <v>9</v>
      </c>
      <c r="C4" s="61" t="s">
        <v>34</v>
      </c>
      <c r="D4" s="62" t="s">
        <v>10</v>
      </c>
    </row>
    <row r="5" spans="1:5" x14ac:dyDescent="0.25">
      <c r="A5" s="63" t="s">
        <v>54</v>
      </c>
      <c r="B5" s="63" t="s">
        <v>86</v>
      </c>
      <c r="C5" s="63" t="s">
        <v>55</v>
      </c>
      <c r="D5" s="64">
        <v>423368</v>
      </c>
    </row>
    <row r="6" spans="1:5" x14ac:dyDescent="0.25">
      <c r="A6" s="65" t="s">
        <v>56</v>
      </c>
      <c r="B6" s="65" t="s">
        <v>87</v>
      </c>
      <c r="C6" s="63" t="s">
        <v>57</v>
      </c>
      <c r="D6" s="64">
        <v>300084</v>
      </c>
    </row>
    <row r="7" spans="1:5" x14ac:dyDescent="0.25">
      <c r="A7" s="65" t="s">
        <v>58</v>
      </c>
      <c r="B7" s="65" t="s">
        <v>88</v>
      </c>
      <c r="C7" s="63" t="s">
        <v>59</v>
      </c>
      <c r="D7" s="64">
        <v>297893</v>
      </c>
    </row>
    <row r="8" spans="1:5" x14ac:dyDescent="0.25">
      <c r="A8" s="65" t="s">
        <v>60</v>
      </c>
      <c r="B8" s="65" t="s">
        <v>89</v>
      </c>
      <c r="C8" s="63" t="s">
        <v>61</v>
      </c>
      <c r="D8" s="64">
        <v>275500</v>
      </c>
    </row>
    <row r="9" spans="1:5" x14ac:dyDescent="0.25">
      <c r="A9" s="65" t="s">
        <v>62</v>
      </c>
      <c r="B9" s="65" t="s">
        <v>90</v>
      </c>
      <c r="C9" s="63" t="s">
        <v>63</v>
      </c>
      <c r="D9" s="64">
        <v>258800</v>
      </c>
    </row>
    <row r="10" spans="1:5" x14ac:dyDescent="0.25">
      <c r="A10" s="65" t="s">
        <v>64</v>
      </c>
      <c r="B10" s="65" t="s">
        <v>91</v>
      </c>
      <c r="C10" s="63" t="s">
        <v>59</v>
      </c>
      <c r="D10" s="64">
        <v>225743</v>
      </c>
    </row>
    <row r="11" spans="1:5" x14ac:dyDescent="0.25">
      <c r="A11" s="65" t="s">
        <v>65</v>
      </c>
      <c r="B11" s="65" t="s">
        <v>92</v>
      </c>
      <c r="C11" s="63" t="s">
        <v>66</v>
      </c>
      <c r="D11" s="64">
        <v>221000</v>
      </c>
    </row>
    <row r="12" spans="1:5" x14ac:dyDescent="0.25">
      <c r="A12" s="65" t="s">
        <v>67</v>
      </c>
      <c r="B12" s="65" t="s">
        <v>97</v>
      </c>
      <c r="C12" s="63" t="s">
        <v>68</v>
      </c>
      <c r="D12" s="64">
        <v>215778</v>
      </c>
    </row>
    <row r="13" spans="1:5" x14ac:dyDescent="0.25">
      <c r="A13" s="65" t="s">
        <v>69</v>
      </c>
      <c r="B13" s="65" t="s">
        <v>108</v>
      </c>
      <c r="C13" s="63" t="s">
        <v>70</v>
      </c>
      <c r="D13" s="64">
        <v>212363</v>
      </c>
      <c r="E13" s="29"/>
    </row>
    <row r="14" spans="1:5" x14ac:dyDescent="0.25">
      <c r="A14" s="65" t="s">
        <v>71</v>
      </c>
      <c r="B14" s="66" t="s">
        <v>93</v>
      </c>
      <c r="C14" s="63" t="s">
        <v>120</v>
      </c>
      <c r="D14" s="64">
        <v>192200</v>
      </c>
    </row>
    <row r="15" spans="1:5" x14ac:dyDescent="0.25">
      <c r="A15" s="65" t="s">
        <v>67</v>
      </c>
      <c r="B15" s="65" t="s">
        <v>94</v>
      </c>
      <c r="C15" s="63" t="s">
        <v>72</v>
      </c>
      <c r="D15" s="64">
        <v>183946</v>
      </c>
    </row>
    <row r="16" spans="1:5" x14ac:dyDescent="0.25">
      <c r="A16" s="65" t="s">
        <v>73</v>
      </c>
      <c r="B16" s="65" t="s">
        <v>95</v>
      </c>
      <c r="C16" s="63" t="s">
        <v>59</v>
      </c>
      <c r="D16" s="64">
        <v>159822</v>
      </c>
    </row>
    <row r="17" spans="1:4" x14ac:dyDescent="0.25">
      <c r="A17" s="65" t="s">
        <v>74</v>
      </c>
      <c r="B17" s="66" t="s">
        <v>98</v>
      </c>
      <c r="C17" s="67" t="s">
        <v>39</v>
      </c>
      <c r="D17" s="64">
        <v>136616</v>
      </c>
    </row>
    <row r="18" spans="1:4" x14ac:dyDescent="0.25">
      <c r="A18" s="65" t="s">
        <v>75</v>
      </c>
      <c r="B18" s="65" t="s">
        <v>96</v>
      </c>
      <c r="C18" s="65" t="s">
        <v>63</v>
      </c>
      <c r="D18" s="68">
        <v>134200</v>
      </c>
    </row>
    <row r="19" spans="1:4" x14ac:dyDescent="0.25">
      <c r="A19" s="65" t="s">
        <v>76</v>
      </c>
      <c r="B19" s="66" t="s">
        <v>99</v>
      </c>
      <c r="C19" s="63" t="s">
        <v>57</v>
      </c>
      <c r="D19" s="68">
        <v>130021</v>
      </c>
    </row>
    <row r="20" spans="1:4" x14ac:dyDescent="0.25">
      <c r="A20" s="65" t="s">
        <v>77</v>
      </c>
      <c r="B20" s="65" t="s">
        <v>100</v>
      </c>
      <c r="C20" s="65" t="s">
        <v>78</v>
      </c>
      <c r="D20" s="68">
        <v>126250</v>
      </c>
    </row>
    <row r="21" spans="1:4" x14ac:dyDescent="0.25">
      <c r="A21" s="65" t="s">
        <v>79</v>
      </c>
      <c r="B21" s="66" t="s">
        <v>101</v>
      </c>
      <c r="C21" s="65" t="s">
        <v>59</v>
      </c>
      <c r="D21" s="68">
        <v>116823</v>
      </c>
    </row>
    <row r="22" spans="1:4" x14ac:dyDescent="0.25">
      <c r="A22" s="65" t="s">
        <v>80</v>
      </c>
      <c r="B22" s="65" t="s">
        <v>102</v>
      </c>
      <c r="C22" s="65" t="s">
        <v>81</v>
      </c>
      <c r="D22" s="68">
        <v>110886</v>
      </c>
    </row>
    <row r="23" spans="1:4" x14ac:dyDescent="0.25">
      <c r="A23" s="63" t="s">
        <v>82</v>
      </c>
      <c r="B23" s="69" t="s">
        <v>103</v>
      </c>
      <c r="C23" s="63" t="s">
        <v>55</v>
      </c>
      <c r="D23" s="68">
        <v>110164</v>
      </c>
    </row>
    <row r="24" spans="1:4" x14ac:dyDescent="0.25">
      <c r="A24" s="65" t="s">
        <v>83</v>
      </c>
      <c r="B24" s="69" t="s">
        <v>93</v>
      </c>
      <c r="C24" s="65" t="s">
        <v>40</v>
      </c>
      <c r="D24" s="68">
        <v>356142</v>
      </c>
    </row>
    <row r="25" spans="1:4" x14ac:dyDescent="0.25">
      <c r="A25" s="65" t="s">
        <v>84</v>
      </c>
      <c r="B25" s="65" t="s">
        <v>104</v>
      </c>
      <c r="C25" s="65" t="s">
        <v>85</v>
      </c>
      <c r="D25" s="68">
        <v>265000</v>
      </c>
    </row>
    <row r="26" spans="1:4" x14ac:dyDescent="0.25">
      <c r="A26" s="65" t="s">
        <v>107</v>
      </c>
      <c r="B26" s="65" t="s">
        <v>105</v>
      </c>
      <c r="C26" s="65" t="s">
        <v>106</v>
      </c>
      <c r="D26" s="68">
        <v>149831</v>
      </c>
    </row>
    <row r="27" spans="1:4" x14ac:dyDescent="0.25">
      <c r="A27" s="63" t="s">
        <v>109</v>
      </c>
      <c r="B27" s="63" t="s">
        <v>111</v>
      </c>
      <c r="C27" s="63" t="s">
        <v>36</v>
      </c>
      <c r="D27" s="64">
        <v>217628</v>
      </c>
    </row>
    <row r="28" spans="1:4" x14ac:dyDescent="0.25">
      <c r="A28" s="70" t="s">
        <v>110</v>
      </c>
      <c r="B28" s="63" t="s">
        <v>105</v>
      </c>
      <c r="C28" s="63" t="s">
        <v>40</v>
      </c>
      <c r="D28" s="64">
        <v>211675</v>
      </c>
    </row>
    <row r="29" spans="1:4" x14ac:dyDescent="0.25">
      <c r="A29" s="65" t="s">
        <v>115</v>
      </c>
      <c r="B29" s="63" t="s">
        <v>116</v>
      </c>
      <c r="C29" s="63" t="s">
        <v>117</v>
      </c>
      <c r="D29" s="64">
        <v>105017</v>
      </c>
    </row>
    <row r="30" spans="1:4" x14ac:dyDescent="0.25">
      <c r="A30" s="14" t="s">
        <v>130</v>
      </c>
      <c r="B30" s="31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Graphique 1</vt:lpstr>
      <vt:lpstr>Graphique 2</vt:lpstr>
      <vt:lpstr>Tableau 1</vt:lpstr>
      <vt:lpstr>Graphique 3</vt:lpstr>
      <vt:lpstr>Tableau 2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tristan.picard tristan.picard</dc:creator>
  <dc:description/>
  <cp:lastModifiedBy>BAUCHAT Barbara</cp:lastModifiedBy>
  <cp:revision>19</cp:revision>
  <cp:lastPrinted>2022-07-26T13:27:23Z</cp:lastPrinted>
  <dcterms:created xsi:type="dcterms:W3CDTF">2018-03-22T13:29:56Z</dcterms:created>
  <dcterms:modified xsi:type="dcterms:W3CDTF">2023-01-13T09:17:41Z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Ministère de la Culture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