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62.xml" ContentType="application/vnd.openxmlformats-officedocument.spreadsheetml.worksheet+xml"/>
  <Override PartName="/xl/worksheets/sheet9.xml" ContentType="application/vnd.openxmlformats-officedocument.spreadsheetml.worksheet+xml"/>
  <Override PartName="/xl/worksheets/sheet44.xml" ContentType="application/vnd.openxmlformats-officedocument.spreadsheetml.worksheet+xml"/>
  <Override PartName="/xl/worksheets/sheet1.xml" ContentType="application/vnd.openxmlformats-officedocument.spreadsheetml.worksheet+xml"/>
  <Override PartName="/xl/worksheets/sheet45.xml" ContentType="application/vnd.openxmlformats-officedocument.spreadsheetml.worksheet+xml"/>
  <Override PartName="/xl/worksheets/sheet2.xml" ContentType="application/vnd.openxmlformats-officedocument.spreadsheetml.worksheet+xml"/>
  <Override PartName="/xl/worksheets/sheet46.xml" ContentType="application/vnd.openxmlformats-officedocument.spreadsheetml.worksheet+xml"/>
  <Override PartName="/xl/worksheets/sheet3.xml" ContentType="application/vnd.openxmlformats-officedocument.spreadsheetml.worksheet+xml"/>
  <Override PartName="/xl/worksheets/sheet47.xml" ContentType="application/vnd.openxmlformats-officedocument.spreadsheetml.worksheet+xml"/>
  <Override PartName="/xl/worksheets/sheet4.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4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7.xml" ContentType="application/vnd.openxmlformats-officedocument.spreadsheetml.worksheet+xml"/>
  <Override PartName="/xl/worksheets/sheet61.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5"/>
  </bookViews>
  <sheets>
    <sheet name="Tableau 1" sheetId="1" state="visible" r:id="rId2"/>
    <sheet name="Tableau 2" sheetId="2" state="visible" r:id="rId3"/>
    <sheet name="Tableau 3" sheetId="3" state="visible" r:id="rId4"/>
    <sheet name="Tableau 4" sheetId="4" state="visible" r:id="rId5"/>
    <sheet name="Tableau 5" sheetId="5" state="visible" r:id="rId6"/>
    <sheet name="Tableau 6" sheetId="6" state="visible" r:id="rId7"/>
    <sheet name="Tableau 7" sheetId="7" state="visible" r:id="rId8"/>
    <sheet name="Tableau 8" sheetId="8" state="visible" r:id="rId9"/>
    <sheet name="Tableau 9" sheetId="9" state="visible" r:id="rId10"/>
    <sheet name="Tableau 10" sheetId="10" state="visible" r:id="rId11"/>
    <sheet name="Tableau 11" sheetId="11" state="visible" r:id="rId12"/>
    <sheet name="Tableau 12" sheetId="12" state="visible" r:id="rId13"/>
    <sheet name="Tableau 13" sheetId="13" state="visible" r:id="rId14"/>
    <sheet name="Tableau 14" sheetId="14" state="visible" r:id="rId15"/>
    <sheet name="Tableau 15" sheetId="15" state="visible" r:id="rId16"/>
    <sheet name="Tableau 16" sheetId="16" state="visible" r:id="rId17"/>
    <sheet name="Tableau 17" sheetId="17" state="visible" r:id="rId18"/>
    <sheet name="Tableau 18" sheetId="18" state="visible" r:id="rId19"/>
    <sheet name="Tableau 19" sheetId="19" state="visible" r:id="rId20"/>
    <sheet name="Tableau 20" sheetId="20" state="visible" r:id="rId21"/>
    <sheet name="Tableau 21" sheetId="21" state="visible" r:id="rId22"/>
    <sheet name="Tableau 22" sheetId="22" state="visible" r:id="rId23"/>
    <sheet name="Tableau 23" sheetId="23" state="visible" r:id="rId24"/>
    <sheet name="Tableau 24" sheetId="24" state="visible" r:id="rId25"/>
    <sheet name="Tableau 25" sheetId="25" state="visible" r:id="rId26"/>
    <sheet name="Tableau 26" sheetId="26" state="visible" r:id="rId27"/>
    <sheet name="Tableau 27" sheetId="27" state="visible" r:id="rId28"/>
    <sheet name="Tableau 28" sheetId="28" state="visible" r:id="rId29"/>
    <sheet name="Tableau 29" sheetId="29" state="visible" r:id="rId30"/>
    <sheet name="Tableau 30" sheetId="30" state="visible" r:id="rId31"/>
    <sheet name="Tableau 31" sheetId="31" state="visible" r:id="rId32"/>
    <sheet name="Tableau 32" sheetId="32" state="visible" r:id="rId33"/>
    <sheet name="Tableau 33" sheetId="33" state="visible" r:id="rId34"/>
    <sheet name="Tableau 34" sheetId="34" state="visible" r:id="rId35"/>
    <sheet name="Tableau 35" sheetId="35" state="visible" r:id="rId36"/>
    <sheet name="Tableau 35 bis" sheetId="36" state="visible" r:id="rId37"/>
    <sheet name="Tableau 36" sheetId="37" state="visible" r:id="rId38"/>
    <sheet name="Tableau 37" sheetId="38" state="visible" r:id="rId39"/>
    <sheet name="Tableau 38" sheetId="39" state="visible" r:id="rId40"/>
    <sheet name="Tableau 39" sheetId="40" state="visible" r:id="rId41"/>
    <sheet name="Tableau 40" sheetId="41" state="visible" r:id="rId42"/>
    <sheet name="Tableau 41" sheetId="42" state="visible" r:id="rId43"/>
    <sheet name="Tableau 42" sheetId="43" state="visible" r:id="rId44"/>
    <sheet name="Tableau 43" sheetId="44" state="visible" r:id="rId45"/>
    <sheet name="Tableau 44" sheetId="45" state="visible" r:id="rId46"/>
    <sheet name="Tableau 46" sheetId="46" state="visible" r:id="rId47"/>
    <sheet name="Tableau 47" sheetId="47" state="visible" r:id="rId48"/>
    <sheet name="Tableau 48" sheetId="48" state="visible" r:id="rId49"/>
    <sheet name="Tableau 49" sheetId="49" state="visible" r:id="rId50"/>
    <sheet name="Tableau 50" sheetId="50" state="visible" r:id="rId51"/>
    <sheet name="Tableau 51" sheetId="51" state="visible" r:id="rId52"/>
    <sheet name="Tableau 52" sheetId="52" state="visible" r:id="rId53"/>
    <sheet name="Tableau 53" sheetId="53" state="visible" r:id="rId54"/>
    <sheet name="Tableau 54" sheetId="54" state="visible" r:id="rId55"/>
    <sheet name="Tableau 55" sheetId="55" state="visible" r:id="rId56"/>
    <sheet name="Tableau 56" sheetId="56" state="visible" r:id="rId57"/>
    <sheet name="Tableau 57" sheetId="57" state="visible" r:id="rId58"/>
    <sheet name="Tableau 58" sheetId="58" state="visible" r:id="rId59"/>
    <sheet name="Tableau 59" sheetId="59" state="visible" r:id="rId60"/>
    <sheet name="Tableau 60" sheetId="60" state="visible" r:id="rId61"/>
    <sheet name="Tableau 61" sheetId="61" state="visible" r:id="rId62"/>
    <sheet name="Tableau 62" sheetId="62" state="visible" r:id="rId63"/>
    <sheet name="Tableau 63" sheetId="63" state="visible" r:id="rId64"/>
    <sheet name="Tableau 64" sheetId="64" state="visible" r:id="rId65"/>
    <sheet name="Tableau 65" sheetId="65" state="visible" r:id="rId66"/>
    <sheet name="Tableau 66" sheetId="66" state="visible" r:id="rId67"/>
    <sheet name="Tableau_67" sheetId="67" state="visible" r:id="rId68"/>
    <sheet name="Tableau 68" sheetId="68" state="visible" r:id="rId69"/>
    <sheet name="Tableau 69" sheetId="69" state="visible" r:id="rId70"/>
    <sheet name="Tableau 70" sheetId="70" state="visible" r:id="rId71"/>
    <sheet name="Tableau 71" sheetId="71" state="visible" r:id="rId72"/>
  </sheets>
  <definedNames>
    <definedName function="false" hidden="false" localSheetId="40" name="_xlnm.Print_Area" vbProcedure="false">'Tableau 40'!$A$1:$J$14</definedName>
    <definedName function="false" hidden="false" localSheetId="41" name="_xlnm.Print_Area" vbProcedure="false">'Tableau 41'!$A$1:$T$15</definedName>
    <definedName function="false" hidden="false" localSheetId="40" name="_xlnm.Print_Area" vbProcedure="false">'Tableau 40'!$A$1:$J$14</definedName>
    <definedName function="false" hidden="false" localSheetId="41" name="_xlnm.Print_Area" vbProcedure="false">'Tableau 41'!$A$1:$T$15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<sst xmlns="http://schemas.openxmlformats.org/spreadsheetml/2006/main" count="1783" uniqueCount="958">
  <si>
    <t xml:space="preserve">Tableau 1 - Part des femmes dans les postes de direction du ministère de la Culture, 2014-2018</t>
  </si>
  <si>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2019</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</si>
  <si>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2018</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</si>
  <si>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2017</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</si>
  <si>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2016</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</si>
  <si>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2015</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</si>
  <si>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2014</t>
    </r>
  </si>
  <si>
    <t xml:space="preserve">Femmes</t>
  </si>
  <si>
    <t xml:space="preserve">Hommes</t>
  </si>
  <si>
    <t xml:space="preserve">Total</t>
  </si>
  <si>
    <t xml:space="preserve">Part des femmes</t>
  </si>
  <si>
    <t xml:space="preserve">Postes de directeur.rice.s d'administration centrale, chef.fe de l'inspection générale</t>
  </si>
  <si>
    <t xml:space="preserve">Directeur.rice général.e et Secrétaire général.e</t>
  </si>
  <si>
    <t xml:space="preserve">Autre (*)</t>
  </si>
  <si>
    <t xml:space="preserve">Postes d'encadrement d'administration centrale (hors postes de directeur.rice.s)</t>
  </si>
  <si>
    <t xml:space="preserve">Chef.fe de service</t>
  </si>
  <si>
    <t xml:space="preserve">Sous-directeur.rice</t>
  </si>
  <si>
    <t xml:space="preserve">Chef.fe de département</t>
  </si>
  <si>
    <t xml:space="preserve">Chef.fe de bureau</t>
  </si>
  <si>
    <t xml:space="preserve">48%***</t>
  </si>
  <si>
    <t xml:space="preserve">Directions régionales des affaires culturelles (DRAC)</t>
  </si>
  <si>
    <t xml:space="preserve">Directeur.rice régional.e</t>
  </si>
  <si>
    <t xml:space="preserve">Directeur.rice régional.e adjoint.e</t>
  </si>
  <si>
    <t xml:space="preserve">Directeur.rice régional.e adjoint.e exerçant les fonctions de reponsables de pôle (**)</t>
  </si>
  <si>
    <t xml:space="preserve">Secrétaire général.e</t>
  </si>
  <si>
    <t xml:space="preserve">(*) Directeur.rice général.e adjoint.e, secrétaire général.e adjoint.e, délégué.e général.e à la langue française et aux langues de France, chef.fe de l'inspection générale des affaires culturelles</t>
  </si>
  <si>
    <t xml:space="preserve">(**) Postes crées en 2016</t>
  </si>
  <si>
    <t xml:space="preserve">(***) : Les totaux antérieux à 2018 n'intégraient pas les postes de chefs de départements et de chefs de bureau, ce qui explique la forte variation du total entre 2017 et 2018</t>
  </si>
  <si>
    <t xml:space="preserve">Note : certains postes peuvent ne pas être pourvus à la date d'effet du tableau</t>
  </si>
  <si>
    <t xml:space="preserve">Source : Ministère de la Culture, Sécrétariat général, département de l'action territoriale et département des études, de la prospective et des statistiques, 2018</t>
  </si>
  <si>
    <t xml:space="preserve">Tableau 2 – Part des femmes dans les postes de direction des services à compétence nationale, 2014-2017</t>
  </si>
  <si>
    <t xml:space="preserve">Directeur.rice</t>
  </si>
  <si>
    <t xml:space="preserve">Note : certains postes peuvent ne pas être pourvus à la date d'effet du tableau, dernières données disponibles</t>
  </si>
  <si>
    <t xml:space="preserve">Source : Ministère de la Culture, Sécrétariat général, Services des ressources humaines, 2017</t>
  </si>
  <si>
    <t xml:space="preserve"> </t>
  </si>
  <si>
    <t xml:space="preserve">Tableau 3 – Part des femmes dans le poste de direction le plus élevé* des établissements publics, 2014-2018</t>
  </si>
  <si>
    <t xml:space="preserve">Domaine d'activité</t>
  </si>
  <si>
    <t xml:space="preserve">Musée, patrimoine (1)</t>
  </si>
  <si>
    <t xml:space="preserve">Spectacle vivant (2)</t>
  </si>
  <si>
    <t xml:space="preserve">Enseignement</t>
  </si>
  <si>
    <t xml:space="preserve">Autre (3)</t>
  </si>
  <si>
    <t xml:space="preserve">Taille de l'établissement**</t>
  </si>
  <si>
    <t xml:space="preserve">Moins de 100 salariés</t>
  </si>
  <si>
    <t xml:space="preserve">100-499 salariés</t>
  </si>
  <si>
    <t xml:space="preserve">500 salariés ou plus</t>
  </si>
  <si>
    <t xml:space="preserve">(*) Président.e en cas d'existence d'un président.e exécutif ou Directeur.rice général.e/Directeur.rice sinon</t>
  </si>
  <si>
    <t xml:space="preserve">(1)CMN, CNAC-GP, CAPA, Universcience, Chambord, EPMQB, INHA, INRAP, Orsay, le Louvre, Château, musée et
domaine national de Versailles, Guimet, Mucem, Picasso, Fontainebleau, Rodin, Henner-Moreau, OPPIC, Palais de la
 Porte Dorée, RMN-GP, Sèvres-Céramique.</t>
  </si>
  <si>
    <t xml:space="preserve">(2)CND, CNCVJ, Comédie-Française, EPPGHV, Opéra comique, Opéra national de Paris, Philarmonie, Théâtre national
 de Chaillot, Théâtre national de l’Odéon, Théâtre national de  la Colline, Théâtre national de Strasbourg.</t>
  </si>
  <si>
    <t xml:space="preserve">(3)AFR, BNF, BPI, CNC, CNAP, CNL, INA</t>
  </si>
  <si>
    <t xml:space="preserve">Source : Ministère de la Culture, Sécrétariat général, Services des ressources humaines, 2019</t>
  </si>
  <si>
    <t xml:space="preserve">Tableau 4 – Part des femmes dans les postes de direction des établissements publics, 2014-2018</t>
  </si>
  <si>
    <t xml:space="preserve">Etablissements avec un.e président.e exécutif (hors enseignement)</t>
  </si>
  <si>
    <t xml:space="preserve">Président.e</t>
  </si>
  <si>
    <t xml:space="preserve">Directeur.rice général.e</t>
  </si>
  <si>
    <t xml:space="preserve">Etablissements sans un.e président.e exécutif (hors enseignement)</t>
  </si>
  <si>
    <t xml:space="preserve">Directeur.rice général.e ou administrateur.rice général.e</t>
  </si>
  <si>
    <t xml:space="preserve">Note : les établissements publics sont divisés en trois groupes : 20 établissements avec un.e président.e exécutif.ve  (BNF, CMN, CNAC-GP, CNC, CNL, CAPA, INA, INRAP, Universcience, EPMQB, EPPGHV, Mucem, Musée d'Orsay, Musée du Louvre, Château, musée et domaine national de Versailles, Musée des arts asiatiques Guimet, Musée Picasso, Château de Fontainebleau, OPPIC, RMN-GP) ; 19 établissements sans président.e exécutif.ve  (AFR, BPI, CNCVJ, CND, CNAP, Comédie-Française, Domaine national Chambord, Cité de la céramique Sèvres, INHA, Musée Rodin, Musée Henner-Moreau, Opéra Comique, Opéra national de Paris, Palais de la Porte Dorée-CNHI, Philarmonie, Théâtre national de Chaillot, Théâtre national de l'Odéon, Théâtre national de la Colline, Théâtre national de Strasbourg) et  36 relèvent de l'enseignement (20 écoles d'architecture, 6 écoles d'art en région, ENSBA, ENSAD, ENSCI, ENSMIS, CNSAD, CNSML, CNSMP, ENS photo Arles, École du Louvre et INP).</t>
  </si>
  <si>
    <t xml:space="preserve">Tableau 5 - Part des femmes à la direction des Musées nationaux, 2014-2018</t>
  </si>
  <si>
    <t xml:space="preserve">Au 1er janvier 2018</t>
  </si>
  <si>
    <t xml:space="preserve">Au 1er janvier 2017</t>
  </si>
  <si>
    <t xml:space="preserve">Au 1er janvier 2016</t>
  </si>
  <si>
    <t xml:space="preserve">femmes</t>
  </si>
  <si>
    <t xml:space="preserve">hommes </t>
  </si>
  <si>
    <t xml:space="preserve">total</t>
  </si>
  <si>
    <t xml:space="preserve">part des femmes</t>
  </si>
  <si>
    <t xml:space="preserve">Direction de l'établissement*</t>
  </si>
  <si>
    <t xml:space="preserve">Direction du Musée national**</t>
  </si>
  <si>
    <t xml:space="preserve">(*) : l'établissement est la structure juridique ou administrative (établissement public ou service à compténece nationale), il peut réunir plusieurs musées nationaux. L'établissement public du Louvre regroupe par exemple le Musée du Louvre et le musée Eugène Delacroix.</t>
  </si>
  <si>
    <t xml:space="preserve">(**) : il y a 32 musées nationaux ne relevant du Ministère de la Culture et de la Communication qui ont actuellement un directeur général nommé. Ces musées peuvent être autonomes, ou dépendre d'un EP ou d'un SCN. Ces 32 musées nationaux ne représentent pas l'ensemble des musées nationaux relevant du Ministère de la Culture et de la Communication, seulement ceux qui ont un responsable désigné</t>
  </si>
  <si>
    <t xml:space="preserve">Note : dernière données disponibles</t>
  </si>
  <si>
    <t xml:space="preserve">Source : Ministère de la Culture, Direction générale des Patrimoines, Service des musées de France, 2019</t>
  </si>
  <si>
    <t xml:space="preserve">Tableau 6 - Part des femmes à la direction des établissements publics nationaux sous tutelle du programme 131, 2016-2019</t>
  </si>
  <si>
    <t xml:space="preserve">Au 1er janvier 2019</t>
  </si>
  <si>
    <t xml:space="preserve">Part des femmes (%)</t>
  </si>
  <si>
    <t xml:space="preserve">Centre national de la chanson, des variétés et du jazz</t>
  </si>
  <si>
    <t xml:space="preserve">Centre national de la danse</t>
  </si>
  <si>
    <t xml:space="preserve">Philarmonie de Paris</t>
  </si>
  <si>
    <t xml:space="preserve">Comédie Française</t>
  </si>
  <si>
    <t xml:space="preserve">Etablissement public du parc et de la grande halle de la Villette</t>
  </si>
  <si>
    <t xml:space="preserve">Opéra Comique</t>
  </si>
  <si>
    <t xml:space="preserve">Opéra national de Paris</t>
  </si>
  <si>
    <t xml:space="preserve">Théâtre national de Chaillot</t>
  </si>
  <si>
    <t xml:space="preserve">Théâtre national de la Colline</t>
  </si>
  <si>
    <t xml:space="preserve">Théâtre national de l'Odéon</t>
  </si>
  <si>
    <t xml:space="preserve">Théâtre national de Strasbourg</t>
  </si>
  <si>
    <t xml:space="preserve">Sous-total spectacle vivant</t>
  </si>
  <si>
    <t xml:space="preserve">Centre national des arts plastiques</t>
  </si>
  <si>
    <t xml:space="preserve">Sèvres - Cité de la céramique</t>
  </si>
  <si>
    <t xml:space="preserve">Sous-total arts plastiques</t>
  </si>
  <si>
    <t xml:space="preserve">Source : Ministère de la Culture, Direction générale de la création artistique, 2019</t>
  </si>
  <si>
    <t xml:space="preserve">Tableau 7 - Part des femmes parmi les président.e.s des entreprises de l'audiovisuel public, 2013-2019</t>
  </si>
  <si>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2013</t>
    </r>
  </si>
  <si>
    <t xml:space="preserve">France Télévisions (président.e-directeur.rice général.e)</t>
  </si>
  <si>
    <t xml:space="preserve">Radio France (président.e-directeur.rice général.e)</t>
  </si>
  <si>
    <t xml:space="preserve">Arte France (président.e du directoire)</t>
  </si>
  <si>
    <t xml:space="preserve">France Médias Monde  (président.e-directeur.rice général.e)</t>
  </si>
  <si>
    <t xml:space="preserve">INA (président.e-directeur.rice général.e)</t>
  </si>
  <si>
    <t xml:space="preserve">Source : Ministère de la Culture, Direction générale des médias et des industries culturelles, Entreprises de l'audiovisuel public, 2019</t>
  </si>
  <si>
    <t xml:space="preserve">Tableau 8 - Part des femmes dans les comités de direction des entreprises de l’audiovisuel public, 2013-2019</t>
  </si>
  <si>
    <t xml:space="preserve">France Télévisions (1)</t>
  </si>
  <si>
    <t xml:space="preserve">nd</t>
  </si>
  <si>
    <t xml:space="preserve">Radio France (2)</t>
  </si>
  <si>
    <t xml:space="preserve">Arte France (3)</t>
  </si>
  <si>
    <t xml:space="preserve">France Médias Monde (4)</t>
  </si>
  <si>
    <t xml:space="preserve">INA (1)</t>
  </si>
  <si>
    <t xml:space="preserve">1. Le périmètre retenu est celui du comité exécutif</t>
  </si>
  <si>
    <t xml:space="preserve">2. Le périmètre retenu correspond au président-directeur général, au comité exécutif et au comité éditorial</t>
  </si>
  <si>
    <t xml:space="preserve">3. Le périmètre retenu est le comité de direction, les chiffres de 2015 et 2014 faisant référence à la réunion de direction</t>
  </si>
  <si>
    <t xml:space="preserve">4. Pour FMM, le périmètre retenu est le comité exécutif élargi, les chiffres 2014 et 2015 faisant référence au comité exécutif restreint</t>
  </si>
  <si>
    <t xml:space="preserve">Source :  Ministère de la Culture, Direction générale des médias et des industries culturelles, Entreprises de l'audiovisuel public, 2019</t>
  </si>
  <si>
    <t xml:space="preserve">Tableau 9 - Part des femmes dans les directions des antennes de l’audiovisuel public, 2013-2019</t>
  </si>
  <si>
    <t xml:space="preserve">France Médias Monde (3)</t>
  </si>
  <si>
    <t xml:space="preserve">1. Directeur.rices des antennes France 2, France 3, France 4, France 5, France Ô et 1ère.</t>
  </si>
  <si>
    <t xml:space="preserve">2. Directeur.rice.s des antennes France Inter, France Info, France Bleu, France Culture, Mouv’, Fip, France Musique.</t>
  </si>
  <si>
    <t xml:space="preserve">3. Directeur.rice des antennes France 24, RFI et MCD.</t>
  </si>
  <si>
    <t xml:space="preserve">Source : Ministère de la Culture, Direction générale des médias et des industries culturelles, Entreprises de l'audiovisuel public,  2019</t>
  </si>
  <si>
    <t xml:space="preserve">Tableau 10 - Part des femmes sur certaines fonctions du réseau France 3, 2013-2019</t>
  </si>
  <si>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2019 (2)</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</si>
  <si>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2018 (1)</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</si>
  <si>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2017 (1)</t>
    </r>
  </si>
  <si>
    <t xml:space="preserve">Directeur.rice régional.e (1)</t>
  </si>
  <si>
    <t xml:space="preserve">5 </t>
  </si>
  <si>
    <t xml:space="preserve">Délégué.e régional.e</t>
  </si>
  <si>
    <t xml:space="preserve">Dont délégué.e régional.eà l’antenne et aux programmes</t>
  </si>
  <si>
    <t xml:space="preserve"> 4</t>
  </si>
  <si>
    <t xml:space="preserve">Dont délégué.e régional.eà la communication</t>
  </si>
  <si>
    <t xml:space="preserve">11 </t>
  </si>
  <si>
    <t xml:space="preserve">Dont délégué.e régional.eau numérique</t>
  </si>
  <si>
    <t xml:space="preserve">4 </t>
  </si>
  <si>
    <t xml:space="preserve">Rédacteur.rice en chef</t>
  </si>
  <si>
    <t xml:space="preserve">7 </t>
  </si>
  <si>
    <t xml:space="preserve">Chef.fe de centre</t>
  </si>
  <si>
    <t xml:space="preserve">Administrateur.rice de production</t>
  </si>
  <si>
    <t xml:space="preserve"> 6</t>
  </si>
  <si>
    <t xml:space="preserve">Responsable finances</t>
  </si>
  <si>
    <t xml:space="preserve">/</t>
  </si>
  <si>
    <t xml:space="preserve">Responsable ressources humaines</t>
  </si>
  <si>
    <t xml:space="preserve"> 14</t>
  </si>
  <si>
    <t xml:space="preserve">(1) Le réseau régional de France 3 a connu une réorganisation au premier janvier 2017. Dans ce cadre, 13 postes de directeur régional se sont substitués aux 5 postes de  directeur de pôles. Par ailleurs, les attributions des délégués régionaux ont fait l’objet d’un spécialisation (communication, numérique et l’antenne et programmes).</t>
  </si>
  <si>
    <t xml:space="preserve">(2)  En 2018, ont été ajoutés au périmètre mesuré les postes d'administrateur de production, de responsable des finances et de responsable des ressources humaines qui siègent aux comités de direction des antennes régionales de France 3. </t>
  </si>
  <si>
    <t xml:space="preserve">Source :  Ministère de la Culture et de la Communication, Direction générale des médias et des industries culturelles, Entreprises de l'audiovisuel public, 2019</t>
  </si>
  <si>
    <t xml:space="preserve">Tableau 11 - Part des femmes sur certaines fonctions du réseau France Bleu, 2015-2019</t>
  </si>
  <si>
    <t xml:space="preserve">Directeur.rice de station</t>
  </si>
  <si>
    <t xml:space="preserve">Responsable des programmes</t>
  </si>
  <si>
    <t xml:space="preserve">Responsable techniques</t>
  </si>
  <si>
    <t xml:space="preserve">NB : Quelques emplois sont actuellement vacants :
4 postes de directeur-trice
3 postes de responsable des programmes 
3 postes de responsable technique
</t>
  </si>
  <si>
    <t xml:space="preserve">Tableau 12 – Composition des conseils d'administration des établissements publics (personnalités qualifiées uniquement), 2014-2018</t>
  </si>
  <si>
    <t xml:space="preserve">Nombre d'établissements</t>
  </si>
  <si>
    <t xml:space="preserve">Taille de l'établissement</t>
  </si>
  <si>
    <t xml:space="preserve">(1)CMN, CNAP-GP, CAPA, Universcience, Chambord, EPMQB, INHA, INRAP, Orsay, le Louvre, Château, musée et domaine national de Versailles, Guimet, Mucem, Picasso, Fontainebleau, Rodin, Henner-Moreau, OPPIC, Palais de la Porte Dorée, RMN-GP, Sèvres-Céramique.</t>
  </si>
  <si>
    <t xml:space="preserve">(2)CND, CNCVJ, Comédie-Française, EPPGHV, Opéra comique, Opéra national de Paris, Philarmonie, Théâtre national de Chaillot, Théâtre national de l’Odéon, Théâtre national de  la Colline, Théâtre national de Strasbourg.</t>
  </si>
  <si>
    <t xml:space="preserve">(3)AFR, BNF, BPI, CNC, CNAP, CNL, INA, Villa Arson</t>
  </si>
  <si>
    <t xml:space="preserve">Tableau 13 - Composition des conseils d’administration dans les entreprises de l’audiovisuel public, 2013-2019</t>
  </si>
  <si>
    <t xml:space="preserve">Conseil d'administration</t>
  </si>
  <si>
    <t xml:space="preserve">France Télévisions</t>
  </si>
  <si>
    <t xml:space="preserve">Arte France (1)</t>
  </si>
  <si>
    <t xml:space="preserve">Radio France</t>
  </si>
  <si>
    <t xml:space="preserve">INA</t>
  </si>
  <si>
    <t xml:space="preserve">France Médias Monde</t>
  </si>
  <si>
    <t xml:space="preserve">Ensemble de l'audiovisuel public</t>
  </si>
  <si>
    <t xml:space="preserve">Dont : personnalités indépendantes</t>
  </si>
  <si>
    <t xml:space="preserve">Arte France (conseil de surveillance)</t>
  </si>
  <si>
    <t xml:space="preserve">-</t>
  </si>
  <si>
    <t xml:space="preserve">(1) : le périmètre retenu est celui du conseil de surveillance et du directoire.</t>
  </si>
  <si>
    <t xml:space="preserve">Source :  Ministère de la Culture, Direction générale des médias et des industries culturelles, Entreprises de l'audiovisuel public  2019</t>
  </si>
  <si>
    <t xml:space="preserve">Tableau 14 - Part des femmes dans les commissions et instances consultatives placées directement auprès du Ministère de la Culture et de la Communication, 2013-2017</t>
  </si>
  <si>
    <t xml:space="preserve">Au 1er janvier 2017*</t>
  </si>
  <si>
    <t xml:space="preserve">Part des femmes***</t>
  </si>
  <si>
    <t xml:space="preserve">Commissions relevant de** :</t>
  </si>
  <si>
    <t xml:space="preserve">Cabinet de la Ministre</t>
  </si>
  <si>
    <t xml:space="preserve">Secrétariat général</t>
  </si>
  <si>
    <t xml:space="preserve">Direction générale des patrimoines</t>
  </si>
  <si>
    <t xml:space="preserve">Direction générale de la création artistique</t>
  </si>
  <si>
    <t xml:space="preserve">Direction générale des médias et des industries culturelles</t>
  </si>
  <si>
    <t xml:space="preserve">(*) : Données sur les membres titulaires dans les commissions soumises à l'obligation de parité instaurée par la loi de 2014 (pour les commissions créées par la loi ou un décret, répartition parmi les membres titulaires désignés nominativement, hors membres de droit, hors commissions en cours de composition ou recomposition ou n’ayant pas fait l’objet d’un renouvellement depuis la date d’application de la loi, sauf renouvellement partiel)</t>
  </si>
  <si>
    <t xml:space="preserve">(**) : il s'agit ici de la Direction ou du service suivant principalement la commission en question</t>
  </si>
  <si>
    <t xml:space="preserve">(***) : Données sur la totalité des commissions</t>
  </si>
  <si>
    <t xml:space="preserve">Note : dernières données disponibles</t>
  </si>
  <si>
    <t xml:space="preserve">Note : certaines femmes peuvent être présentes dans plusieurs commissions</t>
  </si>
  <si>
    <t xml:space="preserve">Source : Ministère de la Culture, Secrétariat général, 2019</t>
  </si>
  <si>
    <t xml:space="preserve">Tableau 15 - Part des femmes dans les instances du Centre national de la chanson, des variétés et du jazz (CNV), 2015-2019</t>
  </si>
  <si>
    <t xml:space="preserve">Au 1er octobre 2015</t>
  </si>
  <si>
    <t xml:space="preserve">Nombre de mandats*</t>
  </si>
  <si>
    <t xml:space="preserve">Ensemble des instances du CNV****</t>
  </si>
  <si>
    <t xml:space="preserve">Président.e.s et vice-président.e.s</t>
  </si>
  <si>
    <t xml:space="preserve">Membres et membres suppléant.e.s</t>
  </si>
  <si>
    <t xml:space="preserve">dont membres titulaires</t>
  </si>
  <si>
    <t xml:space="preserve">dont membres suppléant.e.s</t>
  </si>
  <si>
    <t xml:space="preserve">Conseil d'administration**</t>
  </si>
  <si>
    <t xml:space="preserve">Comité des programmes</t>
  </si>
  <si>
    <t xml:space="preserve">Membres  </t>
  </si>
  <si>
    <t xml:space="preserve">Commissions***</t>
  </si>
  <si>
    <t xml:space="preserve">Comités régionaux : représentants du CNV</t>
  </si>
  <si>
    <t xml:space="preserve">Comité d'engagement du fonds d'urgence****</t>
  </si>
  <si>
    <t xml:space="preserve">Membres</t>
  </si>
  <si>
    <t xml:space="preserve">* Plusieurs mandats peuvent être exercés par les mêmes personnes</t>
  </si>
  <si>
    <t xml:space="preserve">** Le comité des programmes réunit le.a président.e du CA, les président.e.s et vice-président.e.s et quelques personnalités qualifiées</t>
  </si>
  <si>
    <t xml:space="preserve">*** Les commissions en charge de l'instruction des dossiers de demande d'aides sont au nombre de 8</t>
  </si>
  <si>
    <t xml:space="preserve">**** Les membres du comité d'engagement du fonds d'urgence au spectacle vivant et les comités régionaux ne sont pas comptabilisés dans le total des instances</t>
  </si>
  <si>
    <t xml:space="preserve">Pour plus de lisibilité ont été regroupés les conseils d’administration, comités des programmes, commissions, comités régionaux (y compris le comité d’engagement Ville de Paris – CNV) et comité d’engagement du fonds d’urgence.</t>
  </si>
  <si>
    <t xml:space="preserve">Source:  Centre national de la chanson, des variétés et du jazz, 2019</t>
  </si>
  <si>
    <t xml:space="preserve">Part des femmes dans les instances du CNV</t>
  </si>
  <si>
    <t xml:space="preserve">Pour les Président.e.s et Vice-Président.e.s, Membres titulaires et Membres suppléant.e.s (hors postes actuellement non pourvus)</t>
  </si>
  <si>
    <t xml:space="preserve">Hors Comité d'engagement du fonds d'urgence et Comités régionaux</t>
  </si>
  <si>
    <t xml:space="preserve">En nombre de personnes</t>
  </si>
  <si>
    <t xml:space="preserve">Ensemble des instances du CNV</t>
  </si>
  <si>
    <t xml:space="preserve">Tableau 16 - Part des femmes dans les commissions du Centre national du cinéma et de l'image animée (CNC), 2013-2017</t>
  </si>
  <si>
    <t xml:space="preserve">Juin 2017</t>
  </si>
  <si>
    <t xml:space="preserve">Juin 2016</t>
  </si>
  <si>
    <t xml:space="preserve">Juin 2015</t>
  </si>
  <si>
    <t xml:space="preserve">Juin 2013</t>
  </si>
  <si>
    <t xml:space="preserve">Membres et membres suppléants</t>
  </si>
  <si>
    <t xml:space="preserve">Source : Centre national du cinéma et de l'image animée, 2018</t>
  </si>
  <si>
    <t xml:space="preserve">Tableau 17 - Part des femmes dans les commissions d'acquisition du Centre national des arts plastiques en 2016-2018</t>
  </si>
  <si>
    <t xml:space="preserve">De juillet 2018 à juillet 2021</t>
  </si>
  <si>
    <t xml:space="preserve">En 2016</t>
  </si>
  <si>
    <t xml:space="preserve">Commissions d'acquisition</t>
  </si>
  <si>
    <t xml:space="preserve">Collège "Arts plastiques"</t>
  </si>
  <si>
    <t xml:space="preserve">Collège "Photographie et images"</t>
  </si>
  <si>
    <t xml:space="preserve">Collège "Arts décoratifs, design, métiers d'art"</t>
  </si>
  <si>
    <t xml:space="preserve">Commissions de soutien à la création</t>
  </si>
  <si>
    <t xml:space="preserve">Soutien à une recherche/production artistique</t>
  </si>
  <si>
    <t xml:space="preserve">Soutien à la photographie documentaire contemporaine</t>
  </si>
  <si>
    <t xml:space="preserve">N/A</t>
  </si>
  <si>
    <t xml:space="preserve">Soutien à la recherche en restauration et conservation d'œuvres d'art contemporain</t>
  </si>
  <si>
    <t xml:space="preserve">Soutien à la recherche en théorie et critique d'art</t>
  </si>
  <si>
    <t xml:space="preserve">soutien à l'édition imprimée/numérique</t>
  </si>
  <si>
    <t xml:space="preserve">Soutien à la première exposition/publication</t>
  </si>
  <si>
    <t xml:space="preserve">Soutien pour une participation à une foire à l'étranger</t>
  </si>
  <si>
    <t xml:space="preserve">Soutien pour l'avance remboursable dans la production d'une œuvre originale</t>
  </si>
  <si>
    <t xml:space="preserve">Soutien aux maisons de production</t>
  </si>
  <si>
    <t xml:space="preserve">Source : Centre national des arts plastiques, Ministère de la Culture, Secrétariat général, DEPS, 2019</t>
  </si>
  <si>
    <t xml:space="preserve">Tableau 18 : Part des femmes au sein des commissions du Centre national du livre en 2018</t>
  </si>
  <si>
    <t xml:space="preserve">Global</t>
  </si>
  <si>
    <t xml:space="preserve">% femmes</t>
  </si>
  <si>
    <t xml:space="preserve">% hommes</t>
  </si>
  <si>
    <t xml:space="preserve">Présidents</t>
  </si>
  <si>
    <t xml:space="preserve">Source : Centre national du livre, 2019</t>
  </si>
  <si>
    <t xml:space="preserve">Tableau 19 : Part des femmes dans les membres et président.e.s des commissions du Centre national du livre en 2018</t>
  </si>
  <si>
    <t xml:space="preserve">Commissions</t>
  </si>
  <si>
    <t xml:space="preserve">Arts</t>
  </si>
  <si>
    <t xml:space="preserve">Bande dessinée</t>
  </si>
  <si>
    <t xml:space="preserve">Diffusion du livre en bibliothèques - Publics empêchés</t>
  </si>
  <si>
    <t xml:space="preserve">Economie numérique</t>
  </si>
  <si>
    <t xml:space="preserve">Extraduction littérature</t>
  </si>
  <si>
    <t xml:space="preserve">Extraduction sciences, sciences humaines et sociales</t>
  </si>
  <si>
    <t xml:space="preserve">Histoire et Sciences de l'homme et de la société</t>
  </si>
  <si>
    <t xml:space="preserve">Librairie Indépendante de Référence</t>
  </si>
  <si>
    <t xml:space="preserve">Librairies francophones à l’étranger</t>
  </si>
  <si>
    <t xml:space="preserve">Littérature classique et critique littéraire</t>
  </si>
  <si>
    <t xml:space="preserve">Littérature jeunesse</t>
  </si>
  <si>
    <t xml:space="preserve">Littérature scientifique et technique</t>
  </si>
  <si>
    <t xml:space="preserve">Littératures étrangères (roman, poésie)</t>
  </si>
  <si>
    <t xml:space="preserve">Philosophie</t>
  </si>
  <si>
    <t xml:space="preserve">Poésie</t>
  </si>
  <si>
    <t xml:space="preserve">Roman</t>
  </si>
  <si>
    <t xml:space="preserve">Théâtre</t>
  </si>
  <si>
    <t xml:space="preserve">Vie littéraire</t>
  </si>
  <si>
    <t xml:space="preserve">Total général</t>
  </si>
  <si>
    <t xml:space="preserve">Source : Centre national du livre, 2018</t>
  </si>
  <si>
    <t xml:space="preserve">Tableau 20 – Rémunérations comparée des agents du Ministère de la Culture en 2017</t>
  </si>
  <si>
    <t xml:space="preserve">Par corps :</t>
  </si>
  <si>
    <t xml:space="preserve">Catégorie d'emploi</t>
  </si>
  <si>
    <t xml:space="preserve">Corps</t>
  </si>
  <si>
    <t xml:space="preserve">Catégorie</t>
  </si>
  <si>
    <t xml:space="preserve">IM Moyen***</t>
  </si>
  <si>
    <t xml:space="preserve">Montant moyen primes servies</t>
  </si>
  <si>
    <t xml:space="preserve">Effectif total**</t>
  </si>
  <si>
    <t xml:space="preserve">Part des femmes dans l'effectif en 2017</t>
  </si>
  <si>
    <t xml:space="preserve">[Montant moy. primes servies / IM moy.]Femmes / [Montant moy. primes servies / IM moy.] Hommes</t>
  </si>
  <si>
    <t xml:space="preserve">Effectif femmes</t>
  </si>
  <si>
    <t xml:space="preserve">Effectifs hommes</t>
  </si>
  <si>
    <t xml:space="preserve">Administrative</t>
  </si>
  <si>
    <t xml:space="preserve">Administrateur.rice.s civil.e.s</t>
  </si>
  <si>
    <t xml:space="preserve">A</t>
  </si>
  <si>
    <t xml:space="preserve">Attaché.e.s adm. état</t>
  </si>
  <si>
    <t xml:space="preserve">Emplois fonctionnels</t>
  </si>
  <si>
    <t xml:space="preserve">Infirmier.ère.s d'Etat</t>
  </si>
  <si>
    <t xml:space="preserve">Inspecteur.rice.s conseiller.ères.s créat.</t>
  </si>
  <si>
    <t xml:space="preserve">Inspecteur.rice.s généraux.ales aff.c</t>
  </si>
  <si>
    <t xml:space="preserve">Secrétaires administratif.ve.s</t>
  </si>
  <si>
    <t xml:space="preserve">B</t>
  </si>
  <si>
    <t xml:space="preserve">Adj. Adm. état</t>
  </si>
  <si>
    <t xml:space="preserve">C</t>
  </si>
  <si>
    <t xml:space="preserve">Scientifique</t>
  </si>
  <si>
    <t xml:space="preserve">Architectes urbanistes</t>
  </si>
  <si>
    <t xml:space="preserve">Assistant.e.s ingénieur.e.s</t>
  </si>
  <si>
    <t xml:space="preserve">Bibliothécaires</t>
  </si>
  <si>
    <t xml:space="preserve">Chargé.e.s d'études doc.</t>
  </si>
  <si>
    <t xml:space="preserve">Conservateur.rice.s gaux bib.</t>
  </si>
  <si>
    <t xml:space="preserve">Conservateur.rice.s bibliothèque</t>
  </si>
  <si>
    <t xml:space="preserve">Conservateur.rice.s patrimoine</t>
  </si>
  <si>
    <t xml:space="preserve">Ingénieur.e.s de recherche</t>
  </si>
  <si>
    <t xml:space="preserve">Ingénieur.e.s d'études</t>
  </si>
  <si>
    <t xml:space="preserve">Bibliothécaires assis. spec.</t>
  </si>
  <si>
    <t xml:space="preserve">Secrétaires de documentation</t>
  </si>
  <si>
    <t xml:space="preserve">Technicien.ne.s de recherche</t>
  </si>
  <si>
    <t xml:space="preserve">Magasinier.ère.s spécialisé.e.s</t>
  </si>
  <si>
    <t xml:space="preserve">Métiers d'art</t>
  </si>
  <si>
    <t xml:space="preserve">Chef.fe.s de travaux d'art</t>
  </si>
  <si>
    <t xml:space="preserve">Technicien.ne.s d'art</t>
  </si>
  <si>
    <t xml:space="preserve">Adj. tech. état</t>
  </si>
  <si>
    <t xml:space="preserve">Accueil et surveillance du public</t>
  </si>
  <si>
    <t xml:space="preserve">Ingénieur.e.s des serv. culturels</t>
  </si>
  <si>
    <t xml:space="preserve">Technicien.ne.s des s.c. et b.f.</t>
  </si>
  <si>
    <t xml:space="preserve">Adjoint.e.s techni. asm</t>
  </si>
  <si>
    <t xml:space="preserve">Professeur.e.s des écoles d'art et d'architecture</t>
  </si>
  <si>
    <t xml:space="preserve">Par catégorie statutaire :</t>
  </si>
  <si>
    <t xml:space="preserve">Effectif**</t>
  </si>
  <si>
    <t xml:space="preserve">Part des femmes dans l'effectif</t>
  </si>
  <si>
    <t xml:space="preserve">Ministère</t>
  </si>
  <si>
    <t xml:space="preserve">Agents titulaires</t>
  </si>
  <si>
    <t xml:space="preserve">(*) : Dernières données disponibles</t>
  </si>
  <si>
    <t xml:space="preserve">(**) : Personnes physiques</t>
  </si>
  <si>
    <t xml:space="preserve">(***) : IM = Indice majoré</t>
  </si>
  <si>
    <t xml:space="preserve">Précisions : Les tableaux ci-dessus présentent pour chaque corps de titulaires (ou chaque catégorie statutaire),
pour les femmes d'une part et pour les hommes d'autre part, le montant annuel brut moyen de primes
versé pour un équivalent temps plein et l'indice moyen de rémunération. Ces moyennes ont été
calculées à partir des données constituées par la population des agents titulaires du ministère de la
culture et de la communication rémunérés sur le budget de titre 2 pendant douze mois consécutifs,
en excluant les agents entrés ou sortis en cours d’année.</t>
  </si>
  <si>
    <t xml:space="preserve">Afin de neutraliser les différences indemnitaires liées à l'avancement dans la carrière, la
comparaison n'est pas directement établie entre les montants indemnitaires moyens servis aux
femmes et aux hommes, mais sur la base d'un indicateur construit comme suit : [montant moyen
des primes servies aux femmes / IM moyen des femmes] / [montant moyen des primes servies aux
hommes / IM moyen des hommes].</t>
  </si>
  <si>
    <t xml:space="preserve">Les valeurs prises par cet indicateur permettent de considérer que la répartition des primes est équitable si le ratio est compris entre 98% et 102% ; favorable aux femmes s’il est supérieur à 102% ; défavorable aux femmes s’il est inférieur à 98%.</t>
  </si>
  <si>
    <t xml:space="preserve">Par corps, 8 présentent une situation équilibrée ; 13 favorables aux hommes ; 6 favorables aux femmes. 
</t>
  </si>
  <si>
    <t xml:space="preserve">Périmètre :</t>
  </si>
  <si>
    <t xml:space="preserve">Le calcul du montant moyen des primes servies a été volontairement limité aux types de primes
dans l'attribution desquelles une discrimination selon le genre est susceptible d'être observée :
primes attachées à la manière de servir de l'agent par opposition aux primes de service fait. Ont été retenues à ce titre : 
- IFSE (administrateurs civils, ICCEAAC, attachés, secrétaires administratifs, adjoints administratifs)
- indemnités d'administration et de technicité D.2002-61 (adjoints techniques, techniciens des services culturels, secrétaires de documentation, adjoints d'accueil, de surveillance et de magasinage, magasiniers),
- indemnités forfaitaires pour travaux supplémentaires D.2002-62 et D.2002-63 (secrétaires administratifs, techniciens d'art, chefs de travaux d'art, techniciens des services culturels, chargés d'études documentaires, bibliothécaires, bibliothécaires assistants spécialisés),
- primes de rendement D.50-196 (adjoints administratifs, secrétaires administratifs, adjoints techniques, secrétaires de documentation, chargés d'études documentaires), 
- primes de fonction et de résultats D.2008-1533 (emplois fonctionnels), 
- indemnités de fonctions, indemnités de performance (emplois fonctionnels)
- primes d'activité (inspecteurs généraux des affaires culturelles),
- indemnités de rendement et de fonctions D.2007-1366 (architectes urbanistes de l'Etat), 
- indemnités scientifiques D.90-409 (conservateurs du patrimoine), 
</t>
  </si>
  <si>
    <t xml:space="preserve">Source : Ministère de la Culture, Secrétariat général, Service des ressources humaines, 2019</t>
  </si>
  <si>
    <t xml:space="preserve">Tableau 21 – Rémunérations comparée des agents contractuels du Ministère de la Culture en 2017</t>
  </si>
  <si>
    <t xml:space="preserve">Groupe / Catégorie</t>
  </si>
  <si>
    <t xml:space="preserve">Effectif*</t>
  </si>
  <si>
    <t xml:space="preserve">IM Moyen**</t>
  </si>
  <si>
    <t xml:space="preserve">Montant moyen de la rémunération brute annuelle</t>
  </si>
  <si>
    <t xml:space="preserve">Montant moyen des parts variables</t>
  </si>
  <si>
    <t xml:space="preserve">Effectif total*</t>
  </si>
  <si>
    <t xml:space="preserve">Part des femmes dans l'effectif total</t>
  </si>
  <si>
    <t xml:space="preserve">[Montant moy. parts variables / IM moy.]Femmes / [Montant moy. parts variables / IM moy.] Hommes</t>
  </si>
  <si>
    <t xml:space="preserve">Catégorie A - Groupe 5</t>
  </si>
  <si>
    <t xml:space="preserve">Catégorie A - Groupe 4</t>
  </si>
  <si>
    <t xml:space="preserve">Catégorie A - Groupe 3</t>
  </si>
  <si>
    <t xml:space="preserve">Catégorie B - Groupe 2</t>
  </si>
  <si>
    <t xml:space="preserve">Catégorie C - Groupe 1</t>
  </si>
  <si>
    <t xml:space="preserve">* en personnes physiques</t>
  </si>
  <si>
    <t xml:space="preserve">** indice majoré</t>
  </si>
  <si>
    <r>
      <rPr>
        <sz val="8"/>
        <color rgb="FF000000"/>
        <rFont val="Arial"/>
        <family val="2"/>
        <charset val="1"/>
      </rPr>
      <t xml:space="preserve">Note : Ne sont pas recensés dans ce tableau
- les agents contractuels art. 6</t>
    </r>
    <r>
      <rPr>
        <i val="true"/>
        <sz val="8"/>
        <color rgb="FF000000"/>
        <rFont val="Arial"/>
        <family val="2"/>
        <charset val="1"/>
      </rPr>
      <t xml:space="preserve">quater</t>
    </r>
    <r>
      <rPr>
        <sz val="8"/>
        <color rgb="FF000000"/>
        <rFont val="Arial"/>
        <family val="2"/>
        <charset val="1"/>
      </rPr>
      <t xml:space="preserve">,</t>
    </r>
    <r>
      <rPr>
        <i val="true"/>
        <sz val="8"/>
        <color rgb="FF000000"/>
        <rFont val="Arial"/>
        <family val="2"/>
        <charset val="1"/>
      </rPr>
      <t xml:space="preserve">quinquiès</t>
    </r>
    <r>
      <rPr>
        <sz val="8"/>
        <color rgb="FF000000"/>
        <rFont val="Arial"/>
        <family val="2"/>
        <charset val="1"/>
      </rPr>
      <t xml:space="preserve">et</t>
    </r>
    <r>
      <rPr>
        <i val="true"/>
        <sz val="8"/>
        <color rgb="FF000000"/>
        <rFont val="Arial"/>
        <family val="2"/>
        <charset val="1"/>
      </rPr>
      <t xml:space="preserve">sexies</t>
    </r>
    <r>
      <rPr>
        <sz val="8"/>
        <color rgb="FF000000"/>
        <rFont val="Arial"/>
        <family val="2"/>
        <charset val="1"/>
      </rPr>
      <t xml:space="preserve"> ;
- les agents contractuels d’autres ministères en position normale d’activité (PNA) ;
- les agents contractuels de la filière enseignement ;
- les agents contractuels CDAPH (commission des droits et de l’autonomie des personnes handicapées) ; 
- les agents contractuels Hors groupe (groupe 6) ;
- les agents contractuels du titre 3 ;
- les personnels titulaires détachés sur contrat ;
- les personnels recrutés au titre de la loi dite « Berkani ».</t>
    </r>
  </si>
  <si>
    <t xml:space="preserve">Source : Ministère de la Culture / Secrétariat général, Service des ressources humaines, 2019</t>
  </si>
  <si>
    <t xml:space="preserve">Tableau 22 - Ecart entre le salaire horaire moyen des femmes et des hommes dans les établissements publics du ministère de la Culture et de la Communication, 2014-2015</t>
  </si>
  <si>
    <t xml:space="preserve">Ensemble des salariés</t>
  </si>
  <si>
    <t xml:space="preserve">Détail par âge</t>
  </si>
  <si>
    <t xml:space="preserve">18-29 ans</t>
  </si>
  <si>
    <t xml:space="preserve">dont cadres et professions intellectuelles supérieures</t>
  </si>
  <si>
    <t xml:space="preserve">dont professions intermédiaires</t>
  </si>
  <si>
    <t xml:space="preserve">dont employés et ouvriers</t>
  </si>
  <si>
    <t xml:space="preserve">30-49 ans</t>
  </si>
  <si>
    <t xml:space="preserve">50 ans ou plus</t>
  </si>
  <si>
    <t xml:space="preserve">Lecture : en 2015, parmi les salariés des établissements publics, le salaire horaire moyen des femmes est inférieur de 7,9 % à celui des hommes. Cet écart est de – 2,2 % chez les salariés âgés de 18 à 29 ans.</t>
  </si>
  <si>
    <t xml:space="preserve">Champ : ensemble des salaires pour les salariés dont l’emploi principal se situe au sein des établissements publics du ministère de la Culture et de la Communication.</t>
  </si>
  <si>
    <t xml:space="preserve">Dernières données disponibles, homogènes entre 2014 et 2015</t>
  </si>
  <si>
    <t xml:space="preserve">Source :  Ministère de la Culture, Secrétariat général, Département des études, de la prospective et des statistiques, Insee (déclaration annuelles de données sociales), 2018</t>
  </si>
  <si>
    <t xml:space="preserve">Tableau 23 - Part des femmes selon le niveau de rémunération dans les établissements publics du ministère de la Culture et de la Communication, 2014-2015</t>
  </si>
  <si>
    <t xml:space="preserve">Ensemble des salariés des établissements publics</t>
  </si>
  <si>
    <t xml:space="preserve">Détail par niveau de rémunération</t>
  </si>
  <si>
    <t xml:space="preserve">10 % de salariés les moins bien rémunérés</t>
  </si>
  <si>
    <t xml:space="preserve">…</t>
  </si>
  <si>
    <t xml:space="preserve">10 % de salariés les mieux rémunérés</t>
  </si>
  <si>
    <t xml:space="preserve">5 % de salariés les mieux rémunérés</t>
  </si>
  <si>
    <t xml:space="preserve">1 % de salariés les mieux rémunérés</t>
  </si>
  <si>
    <t xml:space="preserve">Lecture : 
- en 2015, parmi l'ensemble des salariés des établissements publics du ministère de la Culture et de la Communication, on compte 53  % de femmes
- en 2014, parmi les 1 % de salariés les mieux rémunérés de ces établissements, la part des femmes n'est plus que de 31 %</t>
  </si>
  <si>
    <t xml:space="preserve">Champ : ensemble des salaires pour les salariés dont l’emploi principal se situe au sein des établissements publics du ministère de la Culture et de la Communication</t>
  </si>
  <si>
    <t xml:space="preserve">Le critère de rémunération est le salaire horaire moyen</t>
  </si>
  <si>
    <t xml:space="preserve">Source : Ministère de la Culture, Secrétariat général, Département des études, de la prospective et des statistiques, Insee (déclaration annuelles de données sociales), 2018</t>
  </si>
  <si>
    <t xml:space="preserve">Tableau 24 : écart entre le salaire horaire moyen des femmes et des hommes dans les entreprises de l’audiovisuel public, 2014-2015</t>
  </si>
  <si>
    <t xml:space="preserve">Lecture : en 2015, parmi les entreprises de l'audiovisuel public, le salaire horaire moyen des femmes est inférieur de 11 % à celui des hommes. Cet écart est de -7 % chez les salariés âgés de 18 à 29 ans</t>
  </si>
  <si>
    <t xml:space="preserve">Champ : ensemble des salaires pour les salariés dont l’emploi principal se situe au sein des entreprises de l’audiovisuel public</t>
  </si>
  <si>
    <t xml:space="preserve">Source :  Ministère de la Culture, Secrétariat général, Département des études, de la prospective et des statistiques,  Insee (déclaration annuelles de données sociales), 2018</t>
  </si>
  <si>
    <t xml:space="preserve">Tableau 25 : Part des femmes selon le niveau de rémunération dans les entreprises de l’audiovisuel public, 2014-2015</t>
  </si>
  <si>
    <t xml:space="preserve">Lecture : 
- en 2015, parmi l'ensemble des salariés des entreprises de l'audiovisuel public, on compte 46 % de femmes
- en 2015, parmi les 1 % de salariés les mieux rémunérés de ces entreprises, la part des femmes n'est plus que de 27 %</t>
  </si>
  <si>
    <t xml:space="preserve">Source :  Ministère de la Culture, Secrétariat général, Département des études, de la prospective et des statistiques, Insee (déclaration annuelles de données sociales), 2018</t>
  </si>
  <si>
    <t xml:space="preserve">Tableau 26 - Composition des jurys des examens professionnels du ministère de la culture, 2014-2018</t>
  </si>
  <si>
    <t xml:space="preserve">Type de procédure</t>
  </si>
  <si>
    <t xml:space="preserve">Nombre de membres du jury (dont présidence)</t>
  </si>
  <si>
    <t xml:space="preserve">Part des femmes en 2018</t>
  </si>
  <si>
    <t xml:space="preserve">Part des femmes en 2017</t>
  </si>
  <si>
    <t xml:space="preserve">Part des femmes en 2016</t>
  </si>
  <si>
    <t xml:space="preserve">Part des femmes en 2015</t>
  </si>
  <si>
    <t xml:space="preserve">Part des femmes en 2014</t>
  </si>
  <si>
    <t xml:space="preserve">Présidence du jury</t>
  </si>
  <si>
    <t xml:space="preserve">HOMME</t>
  </si>
  <si>
    <t xml:space="preserve">Concours (catégories A, B et C) et procédures « Loi Sauvadet » (catégorie A uniquement)</t>
  </si>
  <si>
    <t xml:space="preserve">Catégorie A*</t>
  </si>
  <si>
    <t xml:space="preserve">Catégorie B</t>
  </si>
  <si>
    <t xml:space="preserve">Catégorie C*</t>
  </si>
  <si>
    <t xml:space="preserve">Total concours et procédures "Loi Sauvadet" (catégorie A)</t>
  </si>
  <si>
    <t xml:space="preserve">EXAMENS PROFESSIONNELS (catégories A,B et C) + PROCÉDURES « LOI SAUVADET » (catégories B et C) + RECRUTEMENT SANS CONCOURS (catégorie C)</t>
  </si>
  <si>
    <t xml:space="preserve">Total examens professionnels et procédures « Loi Sauvadet » (catégories B et C)</t>
  </si>
  <si>
    <t xml:space="preserve">Total concours, examens professionnels, procédures « Loi Sauvadet » et recrutement sans concours</t>
  </si>
  <si>
    <t xml:space="preserve">* : Pas de concours de catégorie C en 2016</t>
  </si>
  <si>
    <t xml:space="preserve">* : pas de concours de catégorie A en 2018, uniquement des procédures issues de la loi dite "Sauvadet" et pas d'organisation de l'examen professionnel de chargé d'études documentaires principal (organisation en 2019)</t>
  </si>
  <si>
    <t xml:space="preserve">* : organisation d'une recrutement sans concours mais pas de concours de catégorie C en 2018</t>
  </si>
  <si>
    <t xml:space="preserve">Note : l'intégration des procédures loi Sauvadet avec les concours de catégorie A en 2016 créé une rupture de série pour ces deux lignes par rapport à 2015.
L’intégration des recrutements sans concours pour les catégories C créé une rupture de série pour cette ligne par rapport à 2015.</t>
  </si>
  <si>
    <t xml:space="preserve">Source : Ministère de la culture, Secrétariat général, Services des ressources humaines, 2019</t>
  </si>
  <si>
    <t xml:space="preserve">Tableau 27 - Part des femmes parmi les directeur.rice.s des lieux de création et de diffusion des arts plastiques et du spectacle vivant subventionnés par le ministère de la Culture*, 2013-2017</t>
  </si>
  <si>
    <t xml:space="preserve">Nombre de structures</t>
  </si>
  <si>
    <t xml:space="preserve">Part mixte</t>
  </si>
  <si>
    <t xml:space="preserve">Part des hommes</t>
  </si>
  <si>
    <t xml:space="preserve">Part de directrices</t>
  </si>
  <si>
    <t xml:space="preserve">Centres chorégraphiques nationaux (CCN)</t>
  </si>
  <si>
    <t xml:space="preserve">Centres d'art</t>
  </si>
  <si>
    <t xml:space="preserve">Centres de développement chorégraphique (CDC)</t>
  </si>
  <si>
    <t xml:space="preserve">Centres dramatiques nationaux (CDN) et régionaux (CDR)</t>
  </si>
  <si>
    <t xml:space="preserve">Centres nationaux de création musicale (CNCM)</t>
  </si>
  <si>
    <t xml:space="preserve">Centres nationaux des arts de la rue et assimilés (CNAREP)</t>
  </si>
  <si>
    <t xml:space="preserve">Fonds régionaux d'art contemporain (FRAC)</t>
  </si>
  <si>
    <t xml:space="preserve">Opéras**</t>
  </si>
  <si>
    <t xml:space="preserve">Orchestres</t>
  </si>
  <si>
    <t xml:space="preserve">Pôles nationaux des arts du cirque (PNAC)</t>
  </si>
  <si>
    <t xml:space="preserve">Scènes de musiques actuelles (SMAC)</t>
  </si>
  <si>
    <t xml:space="preserve">Scènes Nationales</t>
  </si>
  <si>
    <t xml:space="preserve">(*) : structures subventionnées dans le cadre du programme 131</t>
  </si>
  <si>
    <t xml:space="preserve">** : Il n'y a plus que cinq opéras nationaux, ce qui explique la rupture de série avec 2017</t>
  </si>
  <si>
    <t xml:space="preserve">Note : Hors structures nationales</t>
  </si>
  <si>
    <t xml:space="preserve">Tableau 28 - Part des femmes parmi les chef.fe.s des services territoriaux agréés en archéologie préventive, 2015-2019</t>
  </si>
  <si>
    <t xml:space="preserve">Au 1er janvier 2015</t>
  </si>
  <si>
    <t xml:space="preserve">Répartition par structure de tutelle</t>
  </si>
  <si>
    <t xml:space="preserve">Commune</t>
  </si>
  <si>
    <t xml:space="preserve">Groupement de commune</t>
  </si>
  <si>
    <t xml:space="preserve">Métropole</t>
  </si>
  <si>
    <t xml:space="preserve">ND</t>
  </si>
  <si>
    <t xml:space="preserve">Conseil départemental</t>
  </si>
  <si>
    <t xml:space="preserve">Groupe de départements</t>
  </si>
  <si>
    <t xml:space="preserve">Source : Ministère de la Culture, Observatoire de l'archéologie, 2019</t>
  </si>
  <si>
    <t xml:space="preserve">Tableau 29 - Part des femmes parmi les directeurs.trices des archives départementales, 2016-2018</t>
  </si>
  <si>
    <t xml:space="preserve">Directeur.trice</t>
  </si>
  <si>
    <t xml:space="preserve">Par taille d'établissement (répartition au 31/12/2016)</t>
  </si>
  <si>
    <t xml:space="preserve">10 à 19 agent.e.s</t>
  </si>
  <si>
    <t xml:space="preserve">20 à 29 agent.e.s</t>
  </si>
  <si>
    <t xml:space="preserve">30 à 39 agent.e.s</t>
  </si>
  <si>
    <t xml:space="preserve">40 agent.e.s et plus</t>
  </si>
  <si>
    <t xml:space="preserve">Source :  Ministère de la Culture, DEPS, Service interministériel des archives de France, 2019</t>
  </si>
  <si>
    <t xml:space="preserve">Tableau 30 - Part des femmes dirigeant les musées de France (hors Musées nationaux), 2014-2018</t>
  </si>
  <si>
    <t xml:space="preserve">Musées de France accueillant le plus de visisteurs (30 établissements)</t>
  </si>
  <si>
    <t xml:space="preserve">Hors Musées nationaux</t>
  </si>
  <si>
    <t xml:space="preserve">Note :  dernières données disponibles</t>
  </si>
  <si>
    <r>
      <rPr>
        <b val="true"/>
        <sz val="8"/>
        <rFont val="Arial"/>
        <family val="2"/>
        <charset val="1"/>
      </rPr>
      <t xml:space="preserve">NB </t>
    </r>
    <r>
      <rPr>
        <sz val="8"/>
        <rFont val="Arial"/>
        <family val="2"/>
        <charset val="1"/>
      </rPr>
      <t xml:space="preserve">: attention, la base d'analyse change entre 2017 et 2018. </t>
    </r>
  </si>
  <si>
    <t xml:space="preserve">Jusqu'en 2017 le classement des 30 musées de France les plus fréquentés (hors musées nationaux) était fournie par le Journal des Arts. </t>
  </si>
  <si>
    <t xml:space="preserve">C'est sur la base de cette liste que la part des femmes dirigeantes était ensuite recherchée.</t>
  </si>
  <si>
    <t xml:space="preserve">Le Journal des Arts a arrêté cette recension en 2018. </t>
  </si>
  <si>
    <t xml:space="preserve">Les chiffres fournis au 1er janvier 2019 pour l'année 2018 sont ceux fournis par l'enquête "Muséofile" du service des musée de France, qui intègre directement cette question.</t>
  </si>
  <si>
    <t xml:space="preserve">Source : Ministère de la Culture, Direction générale des Patrimoines, Services des musées de France, 2019</t>
  </si>
  <si>
    <t xml:space="preserve">Tableau 31 – Part des femmes parmi les directeur.rice.s des établissements nationaux, territoriaux et associatifs de l'enseignement supérieur Culture, 2015-2019</t>
  </si>
  <si>
    <t xml:space="preserve">Au 6 février 2019</t>
  </si>
  <si>
    <t xml:space="preserve">Par type de structure</t>
  </si>
  <si>
    <t xml:space="preserve">Etablissements publics nationaux</t>
  </si>
  <si>
    <t xml:space="preserve">Etablissements publics de coopération culturelle (EPCC) et associations</t>
  </si>
  <si>
    <t xml:space="preserve">Par domaine</t>
  </si>
  <si>
    <t xml:space="preserve">Architecture</t>
  </si>
  <si>
    <t xml:space="preserve">Arts plastiques</t>
  </si>
  <si>
    <t xml:space="preserve">Audiovisuel</t>
  </si>
  <si>
    <t xml:space="preserve">Patrimoine</t>
  </si>
  <si>
    <t xml:space="preserve">Spectacle vivant</t>
  </si>
  <si>
    <t xml:space="preserve">NB : Données disponibles pour 95 des 99 écoles du réseau,  quatre étant en attente de la nomination de son.sa directeur.rice
Pour l'année 2019, la date d'observation est le 6 février, et non pas le 1er janvier. On note également deux cas d'établissements étant dirigés par un co-directeur et une co-directrice.</t>
  </si>
  <si>
    <t xml:space="preserve">Source : Ministère de la Culture, Secrétariat général, Département de la recherche, de l'enseignement supérieur et de la technologie, 2019</t>
  </si>
  <si>
    <t xml:space="preserve">Tableau 32 - Part des femmes à la direction* des 100 plus grandes entreprises culturelles en France, 2014-2019</t>
  </si>
  <si>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 janvier 2019</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</si>
  <si>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 janvier 2018</t>
    </r>
  </si>
  <si>
    <r>
      <rPr>
        <b val="true"/>
        <sz val="8"/>
        <color rgb="FF000000"/>
        <rFont val="Arial"/>
        <family val="2"/>
        <charset val="1"/>
      </rPr>
      <t xml:space="preserve">Au 1</t>
    </r>
    <r>
      <rPr>
        <b val="true"/>
        <vertAlign val="superscript"/>
        <sz val="8"/>
        <color rgb="FF000000"/>
        <rFont val="Arial"/>
        <family val="2"/>
        <charset val="1"/>
      </rPr>
      <t xml:space="preserve">er </t>
    </r>
    <r>
      <rPr>
        <b val="true"/>
        <sz val="8"/>
        <color rgb="FF000000"/>
        <rFont val="Arial"/>
        <family val="2"/>
        <charset val="1"/>
      </rPr>
      <t xml:space="preserve">janvier 2017</t>
    </r>
  </si>
  <si>
    <r>
      <rPr>
        <b val="true"/>
        <sz val="8"/>
        <color rgb="FF000000"/>
        <rFont val="Arial"/>
        <family val="2"/>
        <charset val="1"/>
      </rPr>
      <t xml:space="preserve">Au 1</t>
    </r>
    <r>
      <rPr>
        <b val="true"/>
        <vertAlign val="superscript"/>
        <sz val="8"/>
        <color rgb="FF000000"/>
        <rFont val="Arial"/>
        <family val="2"/>
        <charset val="1"/>
      </rPr>
      <t xml:space="preserve">er </t>
    </r>
    <r>
      <rPr>
        <b val="true"/>
        <sz val="8"/>
        <color rgb="FF000000"/>
        <rFont val="Arial"/>
        <family val="2"/>
        <charset val="1"/>
      </rPr>
      <t xml:space="preserve">janvier 2016</t>
    </r>
  </si>
  <si>
    <r>
      <rPr>
        <b val="true"/>
        <sz val="8"/>
        <color rgb="FF000000"/>
        <rFont val="Arial"/>
        <family val="2"/>
        <charset val="1"/>
      </rPr>
      <t xml:space="preserve">Au 1</t>
    </r>
    <r>
      <rPr>
        <b val="true"/>
        <vertAlign val="superscript"/>
        <sz val="8"/>
        <color rgb="FF000000"/>
        <rFont val="Arial"/>
        <family val="2"/>
        <charset val="1"/>
      </rPr>
      <t xml:space="preserve">er </t>
    </r>
    <r>
      <rPr>
        <b val="true"/>
        <sz val="8"/>
        <color rgb="FF000000"/>
        <rFont val="Arial"/>
        <family val="2"/>
        <charset val="1"/>
      </rPr>
      <t xml:space="preserve">janvier 2015</t>
    </r>
  </si>
  <si>
    <r>
      <rPr>
        <b val="true"/>
        <sz val="8"/>
        <color rgb="FF000000"/>
        <rFont val="Arial"/>
        <family val="2"/>
        <charset val="1"/>
      </rPr>
      <t xml:space="preserve">Au 1</t>
    </r>
    <r>
      <rPr>
        <b val="true"/>
        <vertAlign val="superscript"/>
        <sz val="8"/>
        <color rgb="FF000000"/>
        <rFont val="Arial"/>
        <family val="2"/>
        <charset val="1"/>
      </rPr>
      <t xml:space="preserve">er </t>
    </r>
    <r>
      <rPr>
        <b val="true"/>
        <sz val="8"/>
        <color rgb="FF000000"/>
        <rFont val="Arial"/>
        <family val="2"/>
        <charset val="1"/>
      </rPr>
      <t xml:space="preserve">janvier 2014</t>
    </r>
  </si>
  <si>
    <t xml:space="preserve">Répartition par secteur d'activité</t>
  </si>
  <si>
    <t xml:space="preserve">Livre et presse</t>
  </si>
  <si>
    <t xml:space="preserve">dont Livre</t>
  </si>
  <si>
    <t xml:space="preserve">dont Presse</t>
  </si>
  <si>
    <t xml:space="preserve">Publicité</t>
  </si>
  <si>
    <t xml:space="preserve">Autres (musique, jeux vidéo, spectacle vivant, photo et architecture)</t>
  </si>
  <si>
    <t xml:space="preserve">* : Président, directeur général ou, le cas échéant, gérant</t>
  </si>
  <si>
    <t xml:space="preserve">Note : Les données 2017 ont été mesurées sur une liste d'entreprises actualisée par rapport à celle des années précédentes. La répartition par secteur d'activité étant différente, seules les chiffres pour le livre et la presse ainsi que le total sont comparables avec les années précédentes</t>
  </si>
  <si>
    <t xml:space="preserve">Champ : 100 entreprises des secteurs culturels ayant le chiffre d'affaires le plus important en 2016, hors établissements publics et entreprises de l'audiovisuel public</t>
  </si>
  <si>
    <t xml:space="preserve">Source : Ministère de la Culture et de la Communication, Secrétariat général, département des études de la prospective et des statistiques, Insee (Esane), 2019</t>
  </si>
  <si>
    <t xml:space="preserve">Tableau 33 - Part des femmes dirigeant des institutions labellisées* selon la taille du budget , 2016-2018</t>
  </si>
  <si>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2017 (sur le budget 2015/2016)</t>
    </r>
  </si>
  <si>
    <r>
      <rPr>
        <b val="true"/>
        <sz val="8"/>
        <color rgb="FF000000"/>
        <rFont val="Arial"/>
        <family val="2"/>
        <charset val="1"/>
      </rPr>
      <t xml:space="preserve">Au 1</t>
    </r>
    <r>
      <rPr>
        <b val="true"/>
        <vertAlign val="superscript"/>
        <sz val="8"/>
        <color rgb="FF000000"/>
        <rFont val="Arial"/>
        <family val="2"/>
        <charset val="1"/>
      </rPr>
      <t xml:space="preserve">er</t>
    </r>
    <r>
      <rPr>
        <b val="true"/>
        <sz val="8"/>
        <color rgb="FF000000"/>
        <rFont val="Arial"/>
        <family val="2"/>
        <charset val="1"/>
      </rPr>
      <t xml:space="preserve">janvier 2016 (sur le budget 2014/2015)</t>
    </r>
  </si>
  <si>
    <t xml:space="preserve">Budget 2016/2017</t>
  </si>
  <si>
    <t xml:space="preserve">Inférieur à 500 000 €</t>
  </si>
  <si>
    <t xml:space="preserve">Entre 500 000 et 1 000 000 €</t>
  </si>
  <si>
    <t xml:space="preserve">Entre 1 000 000 et 2 000 000 €</t>
  </si>
  <si>
    <t xml:space="preserve">Entre 2 000 000 et 5 000 000 €</t>
  </si>
  <si>
    <t xml:space="preserve">Entre 5 000 000 et 10 000 000 €</t>
  </si>
  <si>
    <t xml:space="preserve">Supérieur ou égal à 10 000 000 €</t>
  </si>
  <si>
    <t xml:space="preserve">(*) : structures labellisées dans le cadre du programme Création artistique (programme 131) hors structures nationales : Fonds régionaux d'art contemporain (FRAC), Centres d'art, Centres de développement chorégraphique (CDC), Scènes nationales, Centre chorégraphiques nationaux (CCN), Orchestres, Scènes de musiques actuelles, Pôles cirques, Centres dramatqiesu nationaux (CDN) et régionaux (CDR), Opéras, Centres nationaux de création musicale, Centres nationaux des arts de la rue.</t>
  </si>
  <si>
    <r>
      <rPr>
        <sz val="8"/>
        <color rgb="FF000000"/>
        <rFont val="Arial"/>
        <family val="2"/>
        <charset val="1"/>
      </rPr>
      <t xml:space="preserve">Note : Les données au premier janvier 2016 étaient calculées en prenant en compte la direction artistique des orchestres (où il n'y avait aucune femme), les données pour le 1</t>
    </r>
    <r>
      <rPr>
        <vertAlign val="superscript"/>
        <sz val="8"/>
        <color rgb="FF000000"/>
        <rFont val="Arial"/>
        <family val="2"/>
        <charset val="1"/>
      </rPr>
      <t xml:space="preserve">er</t>
    </r>
    <r>
      <rPr>
        <sz val="8"/>
        <color rgb="FF000000"/>
        <rFont val="Arial"/>
        <family val="2"/>
        <charset val="1"/>
      </rPr>
      <t xml:space="preserve">janvier 2017 prennent en compte les directeur.rice.s généraux des orchestres. Cette modification explique l'augmentation de la part des femmes dans la catégorie "Supérieur ou égal à 10 millions d'euros"</t>
    </r>
  </si>
  <si>
    <t xml:space="preserve">Tableau 34 - Aides à la création artistique accordées par le ministère de la Culture, 2018</t>
  </si>
  <si>
    <t xml:space="preserve">Composition de la commission</t>
  </si>
  <si>
    <t xml:space="preserve">Nombre d'aides accordées</t>
  </si>
  <si>
    <t xml:space="preserve">Montant des aides accordées (en milliers d'euros)</t>
  </si>
  <si>
    <t xml:space="preserve">Nombre de membres</t>
  </si>
  <si>
    <t xml:space="preserve">Part des femmes </t>
  </si>
  <si>
    <t xml:space="preserve">Aide à l'écriture d'œuvres musicales</t>
  </si>
  <si>
    <t xml:space="preserve">Aide à l'écriture dramatique</t>
  </si>
  <si>
    <t xml:space="preserve">Soutien à la commande artistique dans le domaine des arts plastiques</t>
  </si>
  <si>
    <t xml:space="preserve">Aides déconcentrées pour la danse</t>
  </si>
  <si>
    <t xml:space="preserve">Aides déconcentrées pour la musique</t>
  </si>
  <si>
    <t xml:space="preserve">Aides déconcentrées pour le théâtre</t>
  </si>
  <si>
    <t xml:space="preserve">Note : le soutien à la commande artistique concerne en majorité des collectifs (36 pour 61 accordées), 15 de ces collectifs étaient composés d'au moins une femme</t>
  </si>
  <si>
    <t xml:space="preserve">Note : la part des femmes recevant des aides déconcentrées est calculée à partir du sexe du directeur artistique</t>
  </si>
  <si>
    <t xml:space="preserve">Source : Direction générale de la création artistique, 2018</t>
  </si>
  <si>
    <t xml:space="preserve">Tableau 35 : Répartition des aides accordées par le Centre national du livre aux auteurs et traducteurs par type de d'aide en 2018 </t>
  </si>
  <si>
    <t xml:space="preserve">Demandes</t>
  </si>
  <si>
    <t xml:space="preserve">Aides</t>
  </si>
  <si>
    <t xml:space="preserve">Montants alloués</t>
  </si>
  <si>
    <t xml:space="preserve">Montant moyen des aides allouées</t>
  </si>
  <si>
    <t xml:space="preserve">Type d'aide</t>
  </si>
  <si>
    <t xml:space="preserve">Part des
femmes</t>
  </si>
  <si>
    <t xml:space="preserve">Ecart F/H</t>
  </si>
  <si>
    <t xml:space="preserve">Assistance culturelle</t>
  </si>
  <si>
    <t xml:space="preserve">Bourses</t>
  </si>
  <si>
    <t xml:space="preserve">Bourses de résidence</t>
  </si>
  <si>
    <t xml:space="preserve">Bourses de traduction</t>
  </si>
  <si>
    <t xml:space="preserve">Traducteurs étrangers</t>
  </si>
  <si>
    <t xml:space="preserve">Total </t>
  </si>
  <si>
    <t xml:space="preserve">Source : Centre National du Livre, 2019</t>
  </si>
  <si>
    <t xml:space="preserve">Tableau 35 bis : Répartition des aides accordées par le Centre national du livre aux auteurs et traducteurs par domaine éditorial en 2018</t>
  </si>
  <si>
    <t xml:space="preserve">Part femmes</t>
  </si>
  <si>
    <t xml:space="preserve">Arts et bibliophilie</t>
  </si>
  <si>
    <t xml:space="preserve">Histoire et SHS</t>
  </si>
  <si>
    <t xml:space="preserve">Jeunesse</t>
  </si>
  <si>
    <t xml:space="preserve">Littératures étrangères</t>
  </si>
  <si>
    <r>
      <rPr>
        <b val="true"/>
        <sz val="8"/>
        <color rgb="FF000000"/>
        <rFont val="Arial"/>
        <family val="2"/>
        <charset val="1"/>
      </rPr>
      <t xml:space="preserve">Tableau 36 - Bénéficiaires de l'avance sur recettes </t>
    </r>
    <r>
      <rPr>
        <b val="true"/>
        <u val="single"/>
        <sz val="8"/>
        <color rgb="FF000000"/>
        <rFont val="Arial"/>
        <family val="2"/>
        <charset val="1"/>
      </rPr>
      <t xml:space="preserve">(avant réalisation)</t>
    </r>
    <r>
      <rPr>
        <b val="true"/>
        <sz val="8"/>
        <color rgb="FF000000"/>
        <rFont val="Arial"/>
        <family val="2"/>
        <charset val="1"/>
      </rPr>
      <t xml:space="preserve"> du Centre national du cinéma et de l'image animée (CNC), 2008-2016</t>
    </r>
  </si>
  <si>
    <t xml:space="preserve">Nombre de projets aidés</t>
  </si>
  <si>
    <t xml:space="preserve">Répartition selon le sexe du réalisateur</t>
  </si>
  <si>
    <t xml:space="preserve">Mixte</t>
  </si>
  <si>
    <t xml:space="preserve">(*) Films coréalisés par des personnes de sexe diférent.</t>
  </si>
  <si>
    <t xml:space="preserve">Note : le nombre de demandes d'aides étant très important, il n'existe pas de répartition de celles-ci par sexe.</t>
  </si>
  <si>
    <t xml:space="preserve">Tableau 37 - Devis moyen des films d'initiative française, 2008-2016</t>
  </si>
  <si>
    <t xml:space="preserve">Devis moyen en millions d'euros en fonction du sexe du réalisateur</t>
  </si>
  <si>
    <t xml:space="preserve">Ecarts femmes / hommes</t>
  </si>
  <si>
    <t xml:space="preserve">Mixtes*</t>
  </si>
  <si>
    <t xml:space="preserve">Ensemble</t>
  </si>
  <si>
    <t xml:space="preserve">Lecture : en 2016, le devis moyen des films d'initiative française réalisés par des femmes est de 2,58 millions d'euros, soit 60 % de moins que le devis moyen des films réalisés par des hommes (6,52 millions d'euros).</t>
  </si>
  <si>
    <t xml:space="preserve">Tableau 38 - Répartition des spectacles programmés selon le sexe de la personne les ayant écrit, adapté, traduit, mis en scène, scénographié et chorégraphié, saison 2017-2018</t>
  </si>
  <si>
    <t xml:space="preserve">Théâtres nationaux</t>
  </si>
  <si>
    <t xml:space="preserve">Centres dramatiques nationaux et régionaux</t>
  </si>
  <si>
    <t xml:space="preserve">Scènes nationales</t>
  </si>
  <si>
    <t xml:space="preserve">Scènes conventionnées</t>
  </si>
  <si>
    <t xml:space="preserve">Pôles nationaux des arts du cirques</t>
  </si>
  <si>
    <t xml:space="preserve">Centres de développement chorégraphiques</t>
  </si>
  <si>
    <t xml:space="preserve">Nombre de représentations</t>
  </si>
  <si>
    <t xml:space="preserve">Part des représentations de spectacles mis en scène par des femmes</t>
  </si>
  <si>
    <t xml:space="preserve">Nombre de spectacles</t>
  </si>
  <si>
    <t xml:space="preserve">Part des spectacles mis en scène par des femmes</t>
  </si>
  <si>
    <t xml:space="preserve">Nombre de spectacles jeune public</t>
  </si>
  <si>
    <t xml:space="preserve">Part des spectacles jeune public mis en scène par des femmes</t>
  </si>
  <si>
    <t xml:space="preserve">Répartition des femmes par fonction</t>
  </si>
  <si>
    <t xml:space="preserve">Part de femmes ayant écrit le spectacle</t>
  </si>
  <si>
    <t xml:space="preserve">Part de femmes ayant réalisé l'adaptation</t>
  </si>
  <si>
    <t xml:space="preserve">Part de femmes ayant réalisé la traduction</t>
  </si>
  <si>
    <t xml:space="preserve">Part de femmes ayant réalisé la mise en scène</t>
  </si>
  <si>
    <t xml:space="preserve">Part de femmes ayant réalisé la scénographie</t>
  </si>
  <si>
    <t xml:space="preserve">Part de femmes ayant réalisé la chorégraphie</t>
  </si>
  <si>
    <t xml:space="preserve">Source : Les Archives du spectacle, Ministre de la Culture, Direction générale de la création artistique, 2019</t>
  </si>
  <si>
    <t xml:space="preserve">Tableau 39 - Part des femmes dans la programmation des lieux musicaux, saison 2018-2019</t>
  </si>
  <si>
    <t xml:space="preserve">Opéras</t>
  </si>
  <si>
    <t xml:space="preserve">Part des représentations de spectacles mis en scène par des femmes*</t>
  </si>
  <si>
    <t xml:space="preserve">Direction musicale</t>
  </si>
  <si>
    <t xml:space="preserve">Mise en scène</t>
  </si>
  <si>
    <t xml:space="preserve">Chorégraphie</t>
  </si>
  <si>
    <t xml:space="preserve">Livret</t>
  </si>
  <si>
    <t xml:space="preserve">Compositeur.rice</t>
  </si>
  <si>
    <t xml:space="preserve">Compositeur.rice contemporain.e</t>
  </si>
  <si>
    <t xml:space="preserve">* : Mise en scène pour les opéras, direction musicale pour les orchestres</t>
  </si>
  <si>
    <t xml:space="preserve">Source :  Ministre de la Culture, Direction générale de la création artistique,  Les Archives du spectacle, 2019</t>
  </si>
  <si>
    <t xml:space="preserve">Tableau 40 - Part des oeuvres réalisées par des femmes dans les acquisitions du Fonds national d'art contemporain (FNAC) et des Fonds régionaux d'art contemporain (FRAC), 2011-2017</t>
  </si>
  <si>
    <t xml:space="preserve">Total d'oeuvres acquises 2017</t>
  </si>
  <si>
    <t xml:space="preserve">Part des oeuvres de femmes</t>
  </si>
  <si>
    <t xml:space="preserve">Total d'oeuvres acquises 2016</t>
  </si>
  <si>
    <t xml:space="preserve">Acquisitions FNAC*</t>
  </si>
  <si>
    <t xml:space="preserve">Ensemble des oeuvres</t>
  </si>
  <si>
    <t xml:space="preserve">Oeuvres françaises</t>
  </si>
  <si>
    <t xml:space="preserve">Oeuvres étrangères</t>
  </si>
  <si>
    <t xml:space="preserve">Acquisitions FRAC</t>
  </si>
  <si>
    <t xml:space="preserve">Note : La ventilation du total du nombre d'œuvres acquises n'est pas disponible pour 2017.</t>
  </si>
  <si>
    <t xml:space="preserve">Tableau 41 - Part des femmes parmi les artistes exposées dans les FRAC et les centres d'art, 2011-2016</t>
  </si>
  <si>
    <t xml:space="preserve">Nombre total d'artistes exposés</t>
  </si>
  <si>
    <t xml:space="preserve">Mixtes</t>
  </si>
  <si>
    <t xml:space="preserve">FRAC</t>
  </si>
  <si>
    <t xml:space="preserve">Ensemble des artistes exposés</t>
  </si>
  <si>
    <t xml:space="preserve">dont Expositions monographiques</t>
  </si>
  <si>
    <t xml:space="preserve">dont Expositions collectives</t>
  </si>
  <si>
    <t xml:space="preserve">q</t>
  </si>
  <si>
    <t xml:space="preserve">Dernières données disponibles</t>
  </si>
  <si>
    <t xml:space="preserve">Tableau 42 - Part des femmes parmi les commissaires d'expositions de quelques grandes expositions, 2013-2018</t>
  </si>
  <si>
    <t xml:space="preserve">Nombre de commissaires d'exposition</t>
  </si>
  <si>
    <t xml:space="preserve">Nombre d'expositions en 2018</t>
  </si>
  <si>
    <t xml:space="preserve">Nombre d'expositions en 2017</t>
  </si>
  <si>
    <t xml:space="preserve">Nombre d'expositions en 2016</t>
  </si>
  <si>
    <t xml:space="preserve">Type d'expositions</t>
  </si>
  <si>
    <t xml:space="preserve">Expositions « d'intérêt national »</t>
  </si>
  <si>
    <t xml:space="preserve">Réunion des musées nationaux et du Grand Palais des Champ-Elysées (RMNGP)</t>
  </si>
  <si>
    <r>
      <rPr>
        <sz val="8"/>
        <color rgb="FF000000"/>
        <rFont val="Arial"/>
        <family val="2"/>
        <charset val="1"/>
      </rPr>
      <t xml:space="preserve">Source : </t>
    </r>
    <r>
      <rPr>
        <sz val="8"/>
        <rFont val="Arial"/>
        <family val="2"/>
        <charset val="1"/>
      </rPr>
      <t xml:space="preserve">Réunion des musées nationaux Grand Palais, M</t>
    </r>
    <r>
      <rPr>
        <sz val="8"/>
        <color rgb="FF000000"/>
        <rFont val="Arial"/>
        <family val="2"/>
        <charset val="1"/>
      </rPr>
      <t xml:space="preserve">inistère de la Culture, Direction générale des patrimoines, 2019</t>
    </r>
  </si>
  <si>
    <t xml:space="preserve">Tableau 43 - Part des femmes parmi les réalisateur.rice.s de courts métrages, 2009-2017</t>
  </si>
  <si>
    <t xml:space="preserve">Nombre de réalisateur·trice·s de courts métrages produits</t>
  </si>
  <si>
    <t xml:space="preserve">part de femmes</t>
  </si>
  <si>
    <t xml:space="preserve">Note : les années considérées sont les années d'agrément des investissements</t>
  </si>
  <si>
    <t xml:space="preserve">Tableau 44 - Part des femmes parmi les réalisateur.rice.s de longs métrages (films agréés), 2008-2017</t>
  </si>
  <si>
    <t xml:space="preserve">Nombre de films agréés</t>
  </si>
  <si>
    <t xml:space="preserve">2008</t>
  </si>
  <si>
    <t xml:space="preserve">2009</t>
  </si>
  <si>
    <t xml:space="preserve">2010</t>
  </si>
  <si>
    <t xml:space="preserve">2011</t>
  </si>
  <si>
    <t xml:space="preserve">2012</t>
  </si>
  <si>
    <t xml:space="preserve">2013</t>
  </si>
  <si>
    <t xml:space="preserve">Note : lorsqu'un film est coréalisé par des personnes de sexe différents, il est qualifié de mixte et compté une seule fois.</t>
  </si>
  <si>
    <t xml:space="preserve">Tableau 46 - Part des femmes parmi les détenteurs de la carte de presse, 2000-2017</t>
  </si>
  <si>
    <t xml:space="preserve">Nombre de détenteurs de la carte de presse</t>
  </si>
  <si>
    <t xml:space="preserve">Par secteur</t>
  </si>
  <si>
    <t xml:space="preserve">Presse écrite</t>
  </si>
  <si>
    <t xml:space="preserve">Télévision</t>
  </si>
  <si>
    <t xml:space="preserve">Radio</t>
  </si>
  <si>
    <t xml:space="preserve">Agence de presse</t>
  </si>
  <si>
    <t xml:space="preserve">Autres</t>
  </si>
  <si>
    <t xml:space="preserve">Par métier</t>
  </si>
  <si>
    <t xml:space="preserve">Reporter Rédacteur</t>
  </si>
  <si>
    <t xml:space="preserve">Rédacteur en chef</t>
  </si>
  <si>
    <t xml:space="preserve">Chef d'agence, de service, de rubrique</t>
  </si>
  <si>
    <t xml:space="preserve">Secrétaire de rédaction</t>
  </si>
  <si>
    <t xml:space="preserve">Secrétaire général de rédaction, chef d'édition</t>
  </si>
  <si>
    <t xml:space="preserve">Dessinateur, graphiste</t>
  </si>
  <si>
    <t xml:space="preserve">Reporter photographe</t>
  </si>
  <si>
    <t xml:space="preserve">Directeur de publication ou de rédaction</t>
  </si>
  <si>
    <t xml:space="preserve">Journaliste reporter d'images</t>
  </si>
  <si>
    <t xml:space="preserve">Producteur / réalisateur</t>
  </si>
  <si>
    <t xml:space="preserve">Par âge</t>
  </si>
  <si>
    <t xml:space="preserve">moins de 26 ans</t>
  </si>
  <si>
    <t xml:space="preserve">26 à 35 ans</t>
  </si>
  <si>
    <t xml:space="preserve">36 à 45 ans</t>
  </si>
  <si>
    <t xml:space="preserve">46 à 55 ans</t>
  </si>
  <si>
    <t xml:space="preserve">56 à 65 ans</t>
  </si>
  <si>
    <t xml:space="preserve">66 ans et plus</t>
  </si>
  <si>
    <t xml:space="preserve">Source : Données Observatoire des métiers de la presse, Afdas - CCIJP, 2019</t>
  </si>
  <si>
    <t xml:space="preserve">Tableau 47 - Part des femmes parmi les expert.e.s / invité.e.s de certains programmes à la télévision et à la radio</t>
  </si>
  <si>
    <t xml:space="preserve">Média</t>
  </si>
  <si>
    <t xml:space="preserve">Emission</t>
  </si>
  <si>
    <t xml:space="preserve">Date</t>
  </si>
  <si>
    <t xml:space="preserve">Part des femmes l'année précédente</t>
  </si>
  <si>
    <t xml:space="preserve">Ensemble d'émissions (*), dont :</t>
  </si>
  <si>
    <t xml:space="preserve">C dans l'air</t>
  </si>
  <si>
    <t xml:space="preserve">ARTE</t>
  </si>
  <si>
    <t xml:space="preserve">Ensemble d'émissions (**), dont :</t>
  </si>
  <si>
    <t xml:space="preserve">Arte Journal</t>
  </si>
  <si>
    <t xml:space="preserve">Thema (***)</t>
  </si>
  <si>
    <t xml:space="preserve">X:enius</t>
  </si>
  <si>
    <t xml:space="preserve">Ensemble d'émissions (***)</t>
  </si>
  <si>
    <t xml:space="preserve">(*) :Périmètre CSA : JT, émissions de plateau et de débat sur les chaînes généralistes France 2, France 3, France 5 et France Ô, sur une période de deux mois.</t>
  </si>
  <si>
    <t xml:space="preserve">(**) : la chaîne ne comptabilise que les expertes et non les femmes invitées en tant que témoins.</t>
  </si>
  <si>
    <t xml:space="preserve">(***)  :total de 6230 invités sur le plateau (et non les expert.e.s interviewé.e.s dans les documentaires) des émissions suivantes retenues par le CSA pour le rapport relatif à la représentation des femmes à la télévision et à la radio : 
- sur l'intégralité de l'année 2018, 15 émissions (Grand bien vous fasse, La tête au carré, CO2 mon amour, La marche de l'histoire, Le téléphone sonne, Les petits bateaux, un jour dans le monde, L'invités des matins (1ère partie), Du grain à moudre,  Les enjeux internationaux, Affaires étrangères, Entendez-vous l'éco, Dimanche et après, Les informés, La tribune des critiques de disques);
- à partir de septembre 2018,  l’évolution du format des matins de France Culture rend inopérent le distinguo entre première et seconde partie invité 
D'une année à l'autre, le périmètre des emissions retenues peut évoluer en fonction de la liste retenue d'émission pour l'élaboration du rapport du CSA.</t>
  </si>
  <si>
    <t xml:space="preserve">Source :  Ministère de la Culture, Direction générale des médias et des industries culturelles, Entreprises de l'audiovisuel public, 2018</t>
  </si>
  <si>
    <t xml:space="preserve">Tableau 48 - Entrées moyennes par film d'initiative française selon le sexe du réalisateur, 2008-2017</t>
  </si>
  <si>
    <t xml:space="preserve">Nombre de film sortis en salles</t>
  </si>
  <si>
    <t xml:space="preserve">Nombre moyen d'entrées par film</t>
  </si>
  <si>
    <t xml:space="preserve">Nombre d'entrées pour 100 € investis**</t>
  </si>
  <si>
    <t xml:space="preserve">2017*</t>
  </si>
  <si>
    <t xml:space="preserve">* Entrées arrêtées au 31/01/2017. L'année de référence est l'année d'agrément des investissements. Les données relatives aux films agréés en 2017 sont partielles et à regarder avec les précautions d'usage.</t>
  </si>
  <si>
    <t xml:space="preserve">** Nombre d'entrées rapporté au devis du film.</t>
  </si>
  <si>
    <t xml:space="preserve">Lorsqu'un film est coréalisé par des personnes de sexe différents, il est qualifié de mixte et compté une seule fois.</t>
  </si>
  <si>
    <t xml:space="preserve">Les historiques ont été retraités en 2019 et les tableaux affichent donc des différences avec ceux de l'Observatoire des années précédentes.</t>
  </si>
  <si>
    <t xml:space="preserve">Source : Centre national du cinéma et de l'image animée, 2019</t>
  </si>
  <si>
    <t xml:space="preserve">Tableau 49 - Part des femmes parmi les lauréat.e.s de certaines distinctions aux Césars du cinéma, 1976-2018</t>
  </si>
  <si>
    <t xml:space="preserve">1976 à 1979</t>
  </si>
  <si>
    <t xml:space="preserve">1980 à 1989</t>
  </si>
  <si>
    <t xml:space="preserve">1990 à 1999</t>
  </si>
  <si>
    <t xml:space="preserve">2000 à 2009</t>
  </si>
  <si>
    <t xml:space="preserve">2010 à 2018</t>
  </si>
  <si>
    <t xml:space="preserve">Meilleur film</t>
  </si>
  <si>
    <t xml:space="preserve">Films sélectionnés</t>
  </si>
  <si>
    <t xml:space="preserve">dont réalisés par des femmes</t>
  </si>
  <si>
    <t xml:space="preserve">Films primés</t>
  </si>
  <si>
    <t xml:space="preserve">Meilleur court-métrage*</t>
  </si>
  <si>
    <t xml:space="preserve">Meilleur réalisateur</t>
  </si>
  <si>
    <t xml:space="preserve">Réalisateur.rice.s sélectionné.e.</t>
  </si>
  <si>
    <t xml:space="preserve">dont femmes</t>
  </si>
  <si>
    <t xml:space="preserve">Réalisateur.rice.s primé.e.s</t>
  </si>
  <si>
    <t xml:space="preserve">*Meilleur court métrage de fiction jusqu'à 1991, puis meilleur court métrage</t>
  </si>
  <si>
    <t xml:space="preserve">Source : Ministère de la Culture, Secrétariat général, Département des études, de la prospective et des statistiques, 2019</t>
  </si>
  <si>
    <t xml:space="preserve">Tableau 50 - Part des femmes parmi les lauréat.e.s de certains prix du festival de Cannes ainsi qu'à la présidence du jury, 1970-2018</t>
  </si>
  <si>
    <t xml:space="preserve">1970 à 1979</t>
  </si>
  <si>
    <t xml:space="preserve">Palme d'or</t>
  </si>
  <si>
    <t xml:space="preserve">Palme d'or du court métrage</t>
  </si>
  <si>
    <t xml:space="preserve">Grand prix</t>
  </si>
  <si>
    <t xml:space="preserve">Nombre de président.e.s</t>
  </si>
  <si>
    <t xml:space="preserve">Tableau 51 : Part des femmes parmi les interprètes des 50 plus grands succès musicaux de l'année 2016</t>
  </si>
  <si>
    <t xml:space="preserve">Part de femmes</t>
  </si>
  <si>
    <t xml:space="preserve">Top 50 téléchargement (titres)</t>
  </si>
  <si>
    <t xml:space="preserve">Top 50 flux (titres)</t>
  </si>
  <si>
    <t xml:space="preserve">Top 50 physique (albums)</t>
  </si>
  <si>
    <t xml:space="preserve">Source : GfK / DEPS, Ministère de la Culture, 2018</t>
  </si>
  <si>
    <t xml:space="preserve">Tableau 52 - Part des femmes parmi les lauréats des Victoires de la musique, de la musique classique et du jazz, 1985-2018</t>
  </si>
  <si>
    <t xml:space="preserve">1985 à 1989</t>
  </si>
  <si>
    <t xml:space="preserve">Victoires de la musique (meilleur album*)</t>
  </si>
  <si>
    <t xml:space="preserve">Albums primés, dont chantés par :</t>
  </si>
  <si>
    <t xml:space="preserve">Mixtes (duo, groupe, etc.)</t>
  </si>
  <si>
    <t xml:space="preserve">Victoires du jazz (artiste de l'année)</t>
  </si>
  <si>
    <t xml:space="preserve">Artistes primé.e.s dont :</t>
  </si>
  <si>
    <t xml:space="preserve">Victoires de la musique classique**</t>
  </si>
  <si>
    <t xml:space="preserve">Artistes primé.e.s dont :</t>
  </si>
  <si>
    <t xml:space="preserve">* « Meilleur album de l'année » entre 1985-1998 et 2011 ; « Meilleur album rock » et « Meilleur album variété » pour les autres années</t>
  </si>
  <si>
    <t xml:space="preserve">** « Artiste lyrique de l'année » et « Soliste instrumental de l'année » à partir de 1986, « Compositeur de l'année » à partir de 2000</t>
  </si>
  <si>
    <t xml:space="preserve">Tableau 53 - Part des femmes parmi les lauréat.e.s des Molières, 1987-2018</t>
  </si>
  <si>
    <t xml:space="preserve">1987 à 1989</t>
  </si>
  <si>
    <t xml:space="preserve">Molière du metteur en scène*</t>
  </si>
  <si>
    <t xml:space="preserve">Personnes sélectionnées</t>
  </si>
  <si>
    <t xml:space="preserve">Personnes primées</t>
  </si>
  <si>
    <t xml:space="preserve">Molière de l'auteur</t>
  </si>
  <si>
    <t xml:space="preserve">* Molière du metteur en scène d'un spectacle de théâtre public et Molière du metteur en scène d'un spectacle de théâtre privé</t>
  </si>
  <si>
    <t xml:space="preserve">Tableau 54 - Part des femmes dans les jurys de quelques prix littéraires emblématiques, 2011-2018</t>
  </si>
  <si>
    <t xml:space="preserve">Composition</t>
  </si>
  <si>
    <t xml:space="preserve">dont hors prix Femina*</t>
  </si>
  <si>
    <t xml:space="preserve">Présidence</t>
  </si>
  <si>
    <t xml:space="preserve">* Le jury du prix Femina est composé exclusivement de femmes</t>
  </si>
  <si>
    <t xml:space="preserve">Champ : Les prix suivants ont été pris en compte dans ce tableau : Académie Goncourt, Renaudot, Femina, Décembre, Interallié et Médicis</t>
  </si>
  <si>
    <t xml:space="preserve">Tableau 55 - Part des femmes parmi les lauréat.e.s de quelques prix littéraires emblématiques, 1900-2018</t>
  </si>
  <si>
    <t xml:space="preserve">1900 à 1909</t>
  </si>
  <si>
    <t xml:space="preserve">1910 à 1919</t>
  </si>
  <si>
    <t xml:space="preserve">1920 à 1929</t>
  </si>
  <si>
    <t xml:space="preserve">1930 à 1939</t>
  </si>
  <si>
    <t xml:space="preserve">1940 à 1949</t>
  </si>
  <si>
    <t xml:space="preserve">1950 à 1959</t>
  </si>
  <si>
    <t xml:space="preserve">1960 à 1969</t>
  </si>
  <si>
    <t xml:space="preserve">Lauréat.e.s</t>
  </si>
  <si>
    <t xml:space="preserve">Champ : les prix suivants ont été pris en compte dans ce tableau : Académie Goncourt (roman), Goncourt des Lycéens, Renaudot (roman), Femina, Décembre, Interallié (roman français), Prix du roman FNAC, Prix des libraires, Prix Médicis, Prix du livre Inter, Grand Prix RTL-Lire, Prix des lectrices de Elle, Prix des maisons de la presse</t>
  </si>
  <si>
    <t xml:space="preserve">Tableau 56 - Parts des femmes décorées dans l'Ordre des Arts et des Lettres, 2014-2018</t>
  </si>
  <si>
    <t xml:space="preserve">Chevalier</t>
  </si>
  <si>
    <t xml:space="preserve">Officier</t>
  </si>
  <si>
    <t xml:space="preserve">Commandeur</t>
  </si>
  <si>
    <t xml:space="preserve">Source : Ministère de la Culture, Secrétariat général, Services des ressources humaines, 2019</t>
  </si>
  <si>
    <t xml:space="preserve">Tableau 57 - Part des femmes parmi les étudiant.e.s des école de l'enseignement supérieur Culture, 2006-2018</t>
  </si>
  <si>
    <t xml:space="preserve">Nombre d’étudiant.e.s</t>
  </si>
  <si>
    <t xml:space="preserve">Nombre d’écoles</t>
  </si>
  <si>
    <t xml:space="preserve">2006-2007</t>
  </si>
  <si>
    <t xml:space="preserve">2007-2008</t>
  </si>
  <si>
    <t xml:space="preserve">2008-2009</t>
  </si>
  <si>
    <t xml:space="preserve">2009-2010</t>
  </si>
  <si>
    <t xml:space="preserve">2010-2011</t>
  </si>
  <si>
    <t xml:space="preserve">2011-2012</t>
  </si>
  <si>
    <t xml:space="preserve">2012-2013</t>
  </si>
  <si>
    <t xml:space="preserve">2013-2014</t>
  </si>
  <si>
    <t xml:space="preserve">2014-2015</t>
  </si>
  <si>
    <t xml:space="preserve">2015-2016</t>
  </si>
  <si>
    <t xml:space="preserve">2016-2017</t>
  </si>
  <si>
    <t xml:space="preserve">2017-2018</t>
  </si>
  <si>
    <t xml:space="preserve">Cinéma, audiovisuel</t>
  </si>
  <si>
    <t xml:space="preserve">Ensemble de l’enseignement supérieur Culture</t>
  </si>
  <si>
    <t xml:space="preserve">101*</t>
  </si>
  <si>
    <t xml:space="preserve">Ensemble de l’enseignement supérieur</t>
  </si>
  <si>
    <t xml:space="preserve">Champ : établissements de l'enseignement supérieur Culture</t>
  </si>
  <si>
    <t xml:space="preserve">* Trois écoles pluridisciplinaires apparaissent à la fois dans le domaine du Spectacle vivant et des Arts Plastiques.</t>
  </si>
  <si>
    <t xml:space="preserve">Source : Ministère de la Culture, Secrétariat général, Département des études, de la prospective et des statistiques, 2018</t>
  </si>
  <si>
    <t xml:space="preserve">Tableau 58 - Part des femmes parmi les actifs des secteurs culturels ayant bénéficié d'une formation continue en 2017</t>
  </si>
  <si>
    <t xml:space="preserve">Part des femmes 2017 (en %)</t>
  </si>
  <si>
    <t xml:space="preserve">Part des femmes en 2016 (en %)</t>
  </si>
  <si>
    <t xml:space="preserve">Intermittent.e.s du spectacle par catégorie</t>
  </si>
  <si>
    <t xml:space="preserve">Techniciens de l'audiovisuel</t>
  </si>
  <si>
    <t xml:space="preserve">Techniciens du spectacle vivant</t>
  </si>
  <si>
    <t xml:space="preserve">Artistes interprètes</t>
  </si>
  <si>
    <t xml:space="preserve">Musiciens</t>
  </si>
  <si>
    <t xml:space="preserve">Salarié.e.s permanent.e.s par branche</t>
  </si>
  <si>
    <t xml:space="preserve">Edition phonographique</t>
  </si>
  <si>
    <t xml:space="preserve">Exploitation cinématographique</t>
  </si>
  <si>
    <t xml:space="preserve">Distribution de films</t>
  </si>
  <si>
    <t xml:space="preserve">Distribution directe</t>
  </si>
  <si>
    <t xml:space="preserve">Espaces de loisirs, d'attractions et culturels</t>
  </si>
  <si>
    <t xml:space="preserve">Presse écrite et agence de presse</t>
  </si>
  <si>
    <t xml:space="preserve">Edition de livres</t>
  </si>
  <si>
    <t xml:space="preserve">Diverses activités culturelles</t>
  </si>
  <si>
    <t xml:space="preserve">Artistes auteur.e.s par catégorie</t>
  </si>
  <si>
    <t xml:space="preserve">Images fixes et arts visuels</t>
  </si>
  <si>
    <t xml:space="preserve">Arts visuels 3D</t>
  </si>
  <si>
    <t xml:space="preserve">Ecrits et arts dramatiques</t>
  </si>
  <si>
    <t xml:space="preserve">Musique et chorégraphie</t>
  </si>
  <si>
    <t xml:space="preserve">Cinéma et audiovisuel</t>
  </si>
  <si>
    <t xml:space="preserve">Photographes</t>
  </si>
  <si>
    <t xml:space="preserve">Journalistes rémunéré.e.s à la pige de la presse écrite et en ligne</t>
  </si>
  <si>
    <t xml:space="preserve">Total général </t>
  </si>
  <si>
    <t xml:space="preserve">Source :  Opérateur de Compétences des secteurs de la culture, des médias, de la communication, des loisirs et fonds de formation des artistes auteurs, afdas, 2019</t>
  </si>
  <si>
    <t xml:space="preserve">Tableau 59 - Taux d'insertion profesionnelle en 2018 des diplômés de l'enseignement supérieur culture de 2014</t>
  </si>
  <si>
    <t xml:space="preserve">Actif</t>
  </si>
  <si>
    <t xml:space="preserve">En recherche d'emploi</t>
  </si>
  <si>
    <t xml:space="preserve">Autre situation</t>
  </si>
  <si>
    <t xml:space="preserve">Effectif</t>
  </si>
  <si>
    <t xml:space="preserve">Effectif total</t>
  </si>
  <si>
    <t xml:space="preserve">Cinéma</t>
  </si>
  <si>
    <t xml:space="preserve">Ensemble de l'enseignement supérieur Culture</t>
  </si>
  <si>
    <t xml:space="preserve">Note : les répondants n’ayant pas renseigné leur sexe ne sont pas pris en compte</t>
  </si>
  <si>
    <t xml:space="preserve">Champ : diplômés de l'enseignement supérieur Culture en 2014, n'ayant pas obtenu de diplôme complémentaire depuis leur diplôme</t>
  </si>
  <si>
    <t xml:space="preserve">Lecture : en janvier 2018, 86 % des femmes et 94 % des hommes ayant été diplômés en 2014 d'une école d'architecture ont un emploi</t>
  </si>
  <si>
    <t xml:space="preserve">Source : Ministère de la Culture, Secrétariat général, Département des études, de la prospective et des statistiques, Enquête annuelle sur l'insertion des diplômés de l'enseignement supérieur Culture, 2018</t>
  </si>
  <si>
    <t xml:space="preserve">Tableau 60 - Evolution de la part des femmes parmi les actifs occupant une profession culturelle depuis 1990</t>
  </si>
  <si>
    <t xml:space="preserve">1990-1992</t>
  </si>
  <si>
    <t xml:space="preserve">1995-1997</t>
  </si>
  <si>
    <t xml:space="preserve">2000-2002</t>
  </si>
  <si>
    <t xml:space="preserve">2005-2007</t>
  </si>
  <si>
    <t xml:space="preserve">2010-2012</t>
  </si>
  <si>
    <t xml:space="preserve">2015-2017</t>
  </si>
  <si>
    <r>
      <rPr>
        <b val="true"/>
        <sz val="8"/>
        <color rgb="FF000000"/>
        <rFont val="Arial"/>
        <family val="2"/>
        <charset val="1"/>
      </rPr>
      <t xml:space="preserve">Part des femmes </t>
    </r>
    <r>
      <rPr>
        <i val="true"/>
        <sz val="8"/>
        <color rgb="FF000000"/>
        <rFont val="Arial"/>
        <family val="2"/>
        <charset val="1"/>
      </rPr>
      <t xml:space="preserve">(%)</t>
    </r>
  </si>
  <si>
    <t xml:space="preserve">Nombre d'actif.ve.s occupé.e.s</t>
  </si>
  <si>
    <t xml:space="preserve">Professions des spectacles</t>
  </si>
  <si>
    <t xml:space="preserve">dont Artistes des spectacles</t>
  </si>
  <si>
    <t xml:space="preserve">dont Professionnel.le.s techniques des spectacles</t>
  </si>
  <si>
    <t xml:space="preserve">Professions des arts visuels et métiers d'art</t>
  </si>
  <si>
    <t xml:space="preserve">dont Artistes plasticiens</t>
  </si>
  <si>
    <t xml:space="preserve">dont Photographes</t>
  </si>
  <si>
    <t xml:space="preserve">dont Professions des arts graphiques, de la mode et de la décoration</t>
  </si>
  <si>
    <t xml:space="preserve">dont Métiers d'art</t>
  </si>
  <si>
    <t xml:space="preserve">Professions littéraires</t>
  </si>
  <si>
    <t xml:space="preserve">dont Journalistes et cadres de l'édition</t>
  </si>
  <si>
    <t xml:space="preserve">dont Auteur.e.s littéraires</t>
  </si>
  <si>
    <t xml:space="preserve">dont Traducteur.rice.s</t>
  </si>
  <si>
    <t xml:space="preserve">Professions de la documentation et de la conservation</t>
  </si>
  <si>
    <t xml:space="preserve">Architectes</t>
  </si>
  <si>
    <t xml:space="preserve">Professeur.e.s d'art</t>
  </si>
  <si>
    <t xml:space="preserve">Ensemble des professions culturelles</t>
  </si>
  <si>
    <t xml:space="preserve">Ensemble des actifs en emploi</t>
  </si>
  <si>
    <t xml:space="preserve">Champ : Actifs en emploi, France métropolitaire pour la période 1990-2012, France pour 2015-2017.</t>
  </si>
  <si>
    <t xml:space="preserve">Source :  Ministère de la Culture, Secrétariat général, Département des études, de la prospective et des statistiques, enquêtes Emploi, Insee,  2019</t>
  </si>
  <si>
    <t xml:space="preserve">Tableau 61: Part des femmes par tranche d'âge en 2018.</t>
  </si>
  <si>
    <t xml:space="preserve">&lt; 18 ans</t>
  </si>
  <si>
    <t xml:space="preserve">18-24 ans</t>
  </si>
  <si>
    <t xml:space="preserve">25-34 ans</t>
  </si>
  <si>
    <t xml:space="preserve">35-44 ans</t>
  </si>
  <si>
    <t xml:space="preserve">45-54 ans</t>
  </si>
  <si>
    <t xml:space="preserve">55-64 ans</t>
  </si>
  <si>
    <t xml:space="preserve">65 ans ou +</t>
  </si>
  <si>
    <t xml:space="preserve">hommes</t>
  </si>
  <si>
    <t xml:space="preserve">production audiovisuelle</t>
  </si>
  <si>
    <t xml:space="preserve">Note: Les données sont issues des Déclarations Nominatives des salaires (DNA 2015-2016 et DSN 2017) faites par les entreprises et relatives aux exercices considérés. Pour une année d'observation, nous ne considérons que les entreprises du secteur ayant déclaré du personnel à Audiens.
Remarque : Les données par individu sont dédoublonnées. Ainsi, si une année donnée, un individu a été déclaré par deux employeurs différents d'une même branche, il n'est compté qu'une seule fois.
</t>
  </si>
  <si>
    <t xml:space="preserve">Source : Traitements Deps, Audiens 2019</t>
  </si>
  <si>
    <t xml:space="preserve">Tableau 62 – Part des femmes dans les métiers de l’audiovisuel et âge moyen en 2016</t>
  </si>
  <si>
    <t xml:space="preserve">Moyenne d'âge </t>
  </si>
  <si>
    <t xml:space="preserve">Effectifs totaux</t>
  </si>
  <si>
    <t xml:space="preserve">Ensemble des métiers de l'audiovisuel (total dédoublonné)</t>
  </si>
  <si>
    <t xml:space="preserve">Interprétation et gestion de la distribution artistique </t>
  </si>
  <si>
    <t xml:space="preserve">Métiers connexes</t>
  </si>
  <si>
    <t xml:space="preserve">Information, antenne, documentation multimedia</t>
  </si>
  <si>
    <t xml:space="preserve">Gestion de production audiovisuelle et transmedia </t>
  </si>
  <si>
    <t xml:space="preserve">Image</t>
  </si>
  <si>
    <t xml:space="preserve">Écriture et conception de projets audiovisuels</t>
  </si>
  <si>
    <t xml:space="preserve">Exploitation et maintenance des réseaux et des régies audiovisuels</t>
  </si>
  <si>
    <t xml:space="preserve">Décor, construction, plateau </t>
  </si>
  <si>
    <t xml:space="preserve">Graphisme, effets visuels numériques</t>
  </si>
  <si>
    <t xml:space="preserve">Son</t>
  </si>
  <si>
    <t xml:space="preserve">Costume, maquillage, coiffure</t>
  </si>
  <si>
    <t xml:space="preserve">Source : Observatoire des métiers de l'audiovisuel, Afdas - CPNEF de l'audiovisuel, à partir des données Audiens, 2019</t>
  </si>
  <si>
    <t xml:space="preserve">Tableau 63 - Evolution de la part des femmes parmi les actifs travaillant dans un secteur culturel depuis 2008</t>
  </si>
  <si>
    <t xml:space="preserve">2008-2010</t>
  </si>
  <si>
    <t xml:space="preserve">Arts plastiques et autre création artistique</t>
  </si>
  <si>
    <t xml:space="preserve">Design</t>
  </si>
  <si>
    <t xml:space="preserve">Diffusion audiovisuelle</t>
  </si>
  <si>
    <t xml:space="preserve">Édition audiovisuelle</t>
  </si>
  <si>
    <t xml:space="preserve">Enseignement artistique amateur</t>
  </si>
  <si>
    <t xml:space="preserve">Industrie du film, du phonogramme et du jeu électronique</t>
  </si>
  <si>
    <t xml:space="preserve">Livre</t>
  </si>
  <si>
    <t xml:space="preserve">Photographie</t>
  </si>
  <si>
    <t xml:space="preserve">Presse</t>
  </si>
  <si>
    <t xml:space="preserve">Ensemble des secteurs culturels</t>
  </si>
  <si>
    <t xml:space="preserve">Ensemble des actif.ve.s en emploi</t>
  </si>
  <si>
    <t xml:space="preserve">Champ : Actifs en emploi, France métropolitaire pour la période 2008-2013 et France pour 2015-2017</t>
  </si>
  <si>
    <t xml:space="preserve">Source : Ministère de la Culture, Secrétariat général, Département des études, de la prospective et des statistiques, enquêtes Emploi, Insee, 2019</t>
  </si>
  <si>
    <t xml:space="preserve">Tableau 64 : Part des femmes parmi les artistes-auteur.e.s affiliés à l'Agessa et à la Maison des artistes, 2012-2016</t>
  </si>
  <si>
    <t xml:space="preserve">Effectifs</t>
  </si>
  <si>
    <t xml:space="preserve">Écart médian de revenu d’artiste-auteur entre femmes et hommes</t>
  </si>
  <si>
    <t xml:space="preserve">Traducteur.rice.s</t>
  </si>
  <si>
    <t xml:space="preserve">Écrivain.e.s et auteur.e.s d’œuvres dramatiques</t>
  </si>
  <si>
    <t xml:space="preserve">Auteurs d’œuvres audiovisuelles</t>
  </si>
  <si>
    <t xml:space="preserve">Illustrateur.rice.s (du livre, hors presse)</t>
  </si>
  <si>
    <t xml:space="preserve">Auteur.e.s de logiciels,multimédia</t>
  </si>
  <si>
    <t xml:space="preserve">Compositeur.rice.s musicales et chorégraphes</t>
  </si>
  <si>
    <t xml:space="preserve">Ensemble artistes-auteurs affiliés à l’Agessa</t>
  </si>
  <si>
    <t xml:space="preserve">Dessinateur.rice.s textile</t>
  </si>
  <si>
    <t xml:space="preserve">Métiers d’arts</t>
  </si>
  <si>
    <t xml:space="preserve">Artistes plasticien.ne.s</t>
  </si>
  <si>
    <t xml:space="preserve">Graphistes</t>
  </si>
  <si>
    <t xml:space="preserve">Peintres</t>
  </si>
  <si>
    <t xml:space="preserve">Illustrateur.rice.s</t>
  </si>
  <si>
    <t xml:space="preserve">Dessinateur.rice.s</t>
  </si>
  <si>
    <t xml:space="preserve">Sculpteur.rice.s</t>
  </si>
  <si>
    <t xml:space="preserve">Ensemble artistes-auteur.e.s affiliés à la Maison des artistes</t>
  </si>
  <si>
    <t xml:space="preserve">Dernières données disponibles (extraction juin 2018)</t>
  </si>
  <si>
    <t xml:space="preserve">Champ : France entière, ensemble des artistes auteurs affiliés à la Maison des artistes et à l'Agessa en 2016</t>
  </si>
  <si>
    <t xml:space="preserve">Source :  Ministère de la Culture, Secrétariat général, Département des études, de la prospective et des statistiques, Maison des artistes, Agessa, 2019</t>
  </si>
  <si>
    <t xml:space="preserve">Part des femmes parmi les nouveaux.elles membres et parmi les promu.e.s au sein des sociétaires de la SACD en 2017</t>
  </si>
  <si>
    <t xml:space="preserve">Nouveaux.elles membres</t>
  </si>
  <si>
    <t xml:space="preserve">Adhérent.e.s promu.e.s au titre de sociétaire adjoint</t>
  </si>
  <si>
    <t xml:space="preserve">Sociétaires adjoint.e.s promu.e.s au titre de sociétaires</t>
  </si>
  <si>
    <t xml:space="preserve">dont Arts de la rue</t>
  </si>
  <si>
    <t xml:space="preserve">dont Cirque</t>
  </si>
  <si>
    <t xml:space="preserve">dont Chorégraphie</t>
  </si>
  <si>
    <t xml:space="preserve">dont Dramatico-musical</t>
  </si>
  <si>
    <t xml:space="preserve">dont Mise en scène</t>
  </si>
  <si>
    <t xml:space="preserve">dont Musique de scène</t>
  </si>
  <si>
    <t xml:space="preserve">dont Théâtre</t>
  </si>
  <si>
    <t xml:space="preserve">dont Animation</t>
  </si>
  <si>
    <t xml:space="preserve">dont Cinéma</t>
  </si>
  <si>
    <t xml:space="preserve">dont Radio</t>
  </si>
  <si>
    <t xml:space="preserve">dont Télévision</t>
  </si>
  <si>
    <t xml:space="preserve">Source : SACD, 2019</t>
  </si>
  <si>
    <t xml:space="preserve">Tableau 66 - Part des femmes parmi les sociétaires et les permanent.e.s de la Sacem en 2018</t>
  </si>
  <si>
    <t xml:space="preserve">Sociétaires de la Sacem</t>
  </si>
  <si>
    <t xml:space="preserve">En 2018</t>
  </si>
  <si>
    <t xml:space="preserve">Nouvelles adhésions en 2018</t>
  </si>
  <si>
    <t xml:space="preserve">Auteur.e.s compositeur.rice.s</t>
  </si>
  <si>
    <t xml:space="preserve">Compositeur.rice.s</t>
  </si>
  <si>
    <t xml:space="preserve">Auteur.e.s</t>
  </si>
  <si>
    <t xml:space="preserve">Auteur.e.s Réalisateur.rice.s</t>
  </si>
  <si>
    <t xml:space="preserve">Auteur.e.s de doublages et de sous-titrages</t>
  </si>
  <si>
    <t xml:space="preserve">Effectifs permanents de la Sacem</t>
  </si>
  <si>
    <t xml:space="preserve">Effectifs permanents inscrits au 31/12/2017*</t>
  </si>
  <si>
    <t xml:space="preserve">Ancienneté moyenne au 31/12/2017 (en années)</t>
  </si>
  <si>
    <t xml:space="preserve">Ecart femmes / hommes sur la rémunération 2017 théorique mensuelle moyenne avec ancienneté</t>
  </si>
  <si>
    <t xml:space="preserve">Domaine de compétence</t>
  </si>
  <si>
    <t xml:space="preserve">Gestion et relations sociétaires</t>
  </si>
  <si>
    <t xml:space="preserve">Développement et relations clientèles</t>
  </si>
  <si>
    <t xml:space="preserve">Fonctions supports</t>
  </si>
  <si>
    <r>
      <rPr>
        <sz val="8"/>
        <color rgb="FF000000"/>
        <rFont val="Arial"/>
        <family val="2"/>
        <charset val="1"/>
      </rPr>
      <t xml:space="preserve">* Salariés en CDI à temps plein présents du 1</t>
    </r>
    <r>
      <rPr>
        <vertAlign val="superscript"/>
        <sz val="8"/>
        <color rgb="FF000000"/>
        <rFont val="Arial"/>
        <family val="2"/>
        <charset val="1"/>
      </rPr>
      <t xml:space="preserve">er</t>
    </r>
    <r>
      <rPr>
        <sz val="8"/>
        <color rgb="FF000000"/>
        <rFont val="Arial"/>
        <family val="2"/>
        <charset val="1"/>
      </rPr>
      <t xml:space="preserve">janvier au 31 décembre 2016</t>
    </r>
  </si>
  <si>
    <t xml:space="preserve">Source : Sacem, 2019</t>
  </si>
  <si>
    <t xml:space="preserve">Tableau 67 – Effectifs et rémunérations parmi les agents de la filière scientifique et technique de l'INRAP, 2015-2017</t>
  </si>
  <si>
    <t xml:space="preserve">Effectifs permanents inscrits au 31/12/2017</t>
  </si>
  <si>
    <t xml:space="preserve">Part des femmes 2015</t>
  </si>
  <si>
    <t xml:space="preserve">Part des femmes 2016</t>
  </si>
  <si>
    <t xml:space="preserve">Rémunération mensuelle moyenne (en euros, traitement de base au 31/12/2017)</t>
  </si>
  <si>
    <t xml:space="preserve">Ecart F/H 2015</t>
  </si>
  <si>
    <t xml:space="preserve">Ecart F/H 2016</t>
  </si>
  <si>
    <t xml:space="preserve">Total filière scientifique et technique</t>
  </si>
  <si>
    <t xml:space="preserve">Dont :</t>
  </si>
  <si>
    <t xml:space="preserve">Spécialiste</t>
  </si>
  <si>
    <t xml:space="preserve">Responsable d'opération</t>
  </si>
  <si>
    <t xml:space="preserve">Technicien.ne d'opération</t>
  </si>
  <si>
    <t xml:space="preserve">Source :  Bilan social, INRAP, 2017</t>
  </si>
  <si>
    <t xml:space="preserve">Tableau 68 - Ecart entre le salaire horaire moyen des femmes et des hommes dans les entreprises culturelles, 2014-2015</t>
  </si>
  <si>
    <t xml:space="preserve">dont artisans, commerçants et chefs d’entreprises</t>
  </si>
  <si>
    <t xml:space="preserve">Lecture : en 2015, parmi les salariés des entreprises culturelles, le salaire horaire moyen des femmes est inférieur de 17,9 % à celui des hommes. Cet écart est de – 4,6 % chez les salariés âges de 18 à 29 ans</t>
  </si>
  <si>
    <t xml:space="preserve">Champ : ensemble des salaires pour les salariés dont l’emploi principal se situe au sein du champ de la culture hors établissements publics et audiovisuel public ; y compris association. Le champ de la culture ici utilisé comprend l’audiovisuel, la presse, l’architecture, le spectacle vivant, les arts visuels, le patrimoine, les agences de publicité, l’édition et l’enseignement culturel.</t>
  </si>
  <si>
    <t xml:space="preserve">Source : Ministère de la Culture, Secrétariat général, Département des études, de la prospective et des statistiques, Déclaration annuelles de données sociales Insee, 2018</t>
  </si>
  <si>
    <t xml:space="preserve">Tableau 69 : Part des femmes selon le niveau de rémunération dans les entreprises culturelles, 2014-2015</t>
  </si>
  <si>
    <t xml:space="preserve">Ensemble des salariés des entreprises culturelles</t>
  </si>
  <si>
    <t xml:space="preserve">Lecture : 
- en 2015, parmi l'ensemble des salariés des entreprises culturelles, on compte 51,8 % de femmes
- en 2015, parmi les 1 % de salariés les mieux rémunérés de ces entreprises, la part des femmes n'est plus que de 27,4 %</t>
  </si>
  <si>
    <t xml:space="preserve">Champ : ensemble des salaires pour les salariés dont l’emploi principal se situe au sein du champ de la culture hors administration, collectivités territoriales, établissements publics, services à compétence nationale, audiovisuel public ; y compris association. Le champ de la culture ici utilisé comprend l’audiovisuel, la presse, l’architecture, le spectacle vivant, les arts visuels, le patrimoine, les agences de publicité, l’édition et l’enseignement culturel.</t>
  </si>
  <si>
    <t xml:space="preserve">Source : Ministère de la Culture, Secrétariat général, Département des études, de la prospective et des statistiques, Insee (déclaration annuelles de données sociales), 2018</t>
  </si>
  <si>
    <t xml:space="preserve">Tableau 70 - Salariés permanents du spectacle : Revenu annuel moyen brut par équivalent temps plein (ETP)
</t>
  </si>
  <si>
    <t xml:space="preserve">En €</t>
  </si>
  <si>
    <t xml:space="preserve">écart Femmes/Hommes</t>
  </si>
  <si>
    <t xml:space="preserve">Production audiovisuelle</t>
  </si>
  <si>
    <t xml:space="preserve">Production cinématographique</t>
  </si>
  <si>
    <t xml:space="preserve">Prestations techniques</t>
  </si>
  <si>
    <t xml:space="preserve">Radiodiffusion</t>
  </si>
  <si>
    <t xml:space="preserve">Spectacle vivant privé</t>
  </si>
  <si>
    <t xml:space="preserve">Spectacle vivant public</t>
  </si>
  <si>
    <t xml:space="preserve">Télédiffusion</t>
  </si>
  <si>
    <t xml:space="preserve">Production de films d'animation</t>
  </si>
  <si>
    <t xml:space="preserve">Distribution cinématographique</t>
  </si>
  <si>
    <t xml:space="preserve">Edition musicale</t>
  </si>
  <si>
    <t xml:space="preserve">Source: Audiens, traitements Deps, 2019</t>
  </si>
  <si>
    <t xml:space="preserve">Tableau 71 - Revenu moyen pour une contribution par répertoire dans les droits d'auteurs perçus à la SACD, en 2016 et 2017</t>
  </si>
  <si>
    <t xml:space="preserve">revenu moyen
 pour une contribution</t>
  </si>
  <si>
    <t xml:space="preserve">Part des 
contributions</t>
  </si>
  <si>
    <t xml:space="preserve">femmes </t>
  </si>
</sst>
</file>

<file path=xl/styles.xml><?xml version="1.0" encoding="utf-8"?>
<styleSheet xmlns="http://schemas.openxmlformats.org/spreadsheetml/2006/main">
  <numFmts count="21">
    <numFmt numFmtId="164" formatCode="General"/>
    <numFmt numFmtId="165" formatCode="* #,##0.00&quot;    &quot;;\-* #,##0.00&quot;    &quot;;* \-#&quot;    &quot;;@\ "/>
    <numFmt numFmtId="166" formatCode="_-* #,##0.00,_€_-;\-* #,##0.00,_€_-;_-* \-??\ _€_-;_-@_-"/>
    <numFmt numFmtId="167" formatCode="0\ %"/>
    <numFmt numFmtId="168" formatCode="0"/>
    <numFmt numFmtId="169" formatCode="_-* #,##0,_€_-;\-* #,##0,_€_-;_-* \-??\ _€_-;_-@_-"/>
    <numFmt numFmtId="170" formatCode="DD\-MMM\-YY"/>
    <numFmt numFmtId="171" formatCode="@"/>
    <numFmt numFmtId="172" formatCode="#,##0"/>
    <numFmt numFmtId="173" formatCode="#,##0,\€"/>
    <numFmt numFmtId="174" formatCode="#,##0\ [$€-40C];[RED]\-#,##0\ [$€-40C]"/>
    <numFmt numFmtId="175" formatCode="0.0%"/>
    <numFmt numFmtId="176" formatCode="MMM\-YY"/>
    <numFmt numFmtId="177" formatCode="# ??/??"/>
    <numFmt numFmtId="178" formatCode="0.00,"/>
    <numFmt numFmtId="179" formatCode="0.0"/>
    <numFmt numFmtId="180" formatCode="* #,##0&quot;    &quot;;\-* #,##0&quot;    &quot;;* \-#&quot;    &quot;;@\ "/>
    <numFmt numFmtId="181" formatCode="#,##0.0"/>
    <numFmt numFmtId="182" formatCode="General"/>
    <numFmt numFmtId="183" formatCode="0%"/>
    <numFmt numFmtId="184" formatCode="0"/>
  </numFmts>
  <fonts count="26">
    <font>
      <sz val="11"/>
      <color rgb="FF000000"/>
      <name val="Calibri"/>
      <family val="2"/>
      <charset val="1"/>
    </font>
    <font>
      <sz val="10"/>
      <name val="Arial"/>
      <family val="0"/>
    </font>
    <font>
      <sz val="10"/>
      <name val="Arial"/>
      <family val="0"/>
    </font>
    <font>
      <sz val="10"/>
      <name val="Arial"/>
      <family val="0"/>
    </font>
    <font>
      <sz val="8"/>
      <name val="Tahoma"/>
      <family val="2"/>
      <charset val="1"/>
    </font>
    <font>
      <sz val="10"/>
      <name val="Verdana"/>
      <family val="2"/>
      <charset val="1"/>
    </font>
    <font>
      <sz val="11"/>
      <color rgb="FF000000"/>
      <name val="Arial"/>
      <family val="2"/>
      <charset val="1"/>
    </font>
    <font>
      <sz val="10"/>
      <name val="Arial"/>
      <family val="2"/>
      <charset val="1"/>
    </font>
    <font>
      <sz val="8"/>
      <color rgb="FF000000"/>
      <name val="Arial"/>
      <family val="2"/>
      <charset val="1"/>
    </font>
    <font>
      <b val="true"/>
      <sz val="8"/>
      <color rgb="FF000000"/>
      <name val="Arial"/>
      <family val="2"/>
      <charset val="1"/>
    </font>
    <font>
      <b val="true"/>
      <vertAlign val="superscript"/>
      <sz val="8"/>
      <color rgb="FF000000"/>
      <name val="Arial"/>
      <family val="2"/>
      <charset val="1"/>
    </font>
    <font>
      <b val="true"/>
      <sz val="8"/>
      <name val="Arial"/>
      <family val="2"/>
      <charset val="1"/>
    </font>
    <font>
      <sz val="8"/>
      <name val="Arial"/>
      <family val="2"/>
      <charset val="1"/>
    </font>
    <font>
      <i val="true"/>
      <sz val="8"/>
      <color rgb="FF000000"/>
      <name val="Arial"/>
      <family val="2"/>
      <charset val="1"/>
    </font>
    <font>
      <sz val="8"/>
      <color rgb="FFFF0000"/>
      <name val="Arial"/>
      <family val="2"/>
      <charset val="1"/>
    </font>
    <font>
      <b val="true"/>
      <sz val="8"/>
      <color rgb="FFFF0000"/>
      <name val="Arial"/>
      <family val="2"/>
      <charset val="1"/>
    </font>
    <font>
      <b val="true"/>
      <i val="true"/>
      <sz val="8"/>
      <color rgb="FF000000"/>
      <name val="Arial"/>
      <family val="2"/>
      <charset val="1"/>
    </font>
    <font>
      <vertAlign val="superscript"/>
      <sz val="8"/>
      <color rgb="FF000000"/>
      <name val="Arial"/>
      <family val="2"/>
      <charset val="1"/>
    </font>
    <font>
      <b val="true"/>
      <u val="single"/>
      <sz val="8"/>
      <color rgb="FF000000"/>
      <name val="Arial"/>
      <family val="2"/>
      <charset val="1"/>
    </font>
    <font>
      <i val="true"/>
      <sz val="8"/>
      <name val="Arial"/>
      <family val="2"/>
      <charset val="1"/>
    </font>
    <font>
      <sz val="8"/>
      <color rgb="FF7030A0"/>
      <name val="Arial"/>
      <family val="2"/>
      <charset val="1"/>
    </font>
    <font>
      <b val="true"/>
      <sz val="8"/>
      <color rgb="FF7030A0"/>
      <name val="Arial"/>
      <family val="2"/>
      <charset val="1"/>
    </font>
    <font>
      <b val="true"/>
      <i val="true"/>
      <sz val="8"/>
      <name val="Arial"/>
      <family val="2"/>
      <charset val="1"/>
    </font>
    <font>
      <b val="true"/>
      <sz val="11"/>
      <color rgb="FF000000"/>
      <name val="Calibri"/>
      <family val="2"/>
      <charset val="1"/>
    </font>
    <font>
      <b val="true"/>
      <sz val="8"/>
      <color rgb="FFFF3333"/>
      <name val="Arial"/>
      <family val="2"/>
      <charset val="1"/>
    </font>
    <font>
      <b val="true"/>
      <sz val="8"/>
      <color rgb="FF817569"/>
      <name val="Arial"/>
      <family val="2"/>
      <charset val="1"/>
    </font>
  </fonts>
  <fills count="12">
    <fill>
      <patternFill patternType="none"/>
    </fill>
    <fill>
      <patternFill patternType="gray125"/>
    </fill>
    <fill>
      <patternFill patternType="solid">
        <fgColor rgb="FFD9D9D9"/>
        <bgColor rgb="FFDDDDDD"/>
      </patternFill>
    </fill>
    <fill>
      <patternFill patternType="solid">
        <fgColor rgb="FFFFFFFF"/>
        <bgColor rgb="FFFFF2CC"/>
      </patternFill>
    </fill>
    <fill>
      <patternFill patternType="solid">
        <fgColor rgb="FFCCCCCC"/>
        <bgColor rgb="FFD9D9D9"/>
      </patternFill>
    </fill>
    <fill>
      <patternFill patternType="solid">
        <fgColor rgb="FFB2B2B2"/>
        <bgColor rgb="FFAFABAB"/>
      </patternFill>
    </fill>
    <fill>
      <patternFill patternType="solid">
        <fgColor rgb="FFDAE3F3"/>
        <bgColor rgb="FFE7E6E6"/>
      </patternFill>
    </fill>
    <fill>
      <patternFill patternType="solid">
        <fgColor rgb="FFB4C7E7"/>
        <bgColor rgb="FFCCCCCC"/>
      </patternFill>
    </fill>
    <fill>
      <patternFill patternType="solid">
        <fgColor rgb="FFDDDDDD"/>
        <bgColor rgb="FFD9D9D9"/>
      </patternFill>
    </fill>
    <fill>
      <patternFill patternType="solid">
        <fgColor rgb="FFAFABAB"/>
        <bgColor rgb="FFB2B2B2"/>
      </patternFill>
    </fill>
    <fill>
      <patternFill patternType="solid">
        <fgColor rgb="FFFFD966"/>
        <bgColor rgb="FFFFFF99"/>
      </patternFill>
    </fill>
    <fill>
      <patternFill patternType="solid">
        <fgColor rgb="FFFFF2CC"/>
        <bgColor rgb="FFE7E6E6"/>
      </patternFill>
    </fill>
  </fills>
  <borders count="62">
    <border diagonalUp="false" diagonalDown="false">
      <left/>
      <right/>
      <top/>
      <bottom/>
      <diagonal/>
    </border>
    <border diagonalUp="false" diagonalDown="false">
      <left/>
      <right style="thin"/>
      <top/>
      <bottom/>
      <diagonal/>
    </border>
    <border diagonalUp="false" diagonalDown="false">
      <left style="thin"/>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style="thin"/>
      <bottom style="hair"/>
      <diagonal/>
    </border>
    <border diagonalUp="false" diagonalDown="false">
      <left/>
      <right style="thin"/>
      <top style="thin"/>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right/>
      <top style="hair"/>
      <bottom style="thin"/>
      <diagonal/>
    </border>
    <border diagonalUp="false" diagonalDown="false">
      <left/>
      <right style="thin"/>
      <top style="hair"/>
      <bottom style="thin"/>
      <diagonal/>
    </border>
    <border diagonalUp="false" diagonalDown="false">
      <left style="medium">
        <color rgb="FFD9D9D9"/>
      </left>
      <right style="medium">
        <color rgb="FFD9D9D9"/>
      </right>
      <top style="medium">
        <color rgb="FFD9D9D9"/>
      </top>
      <bottom style="medium">
        <color rgb="FFD9D9D9"/>
      </bottom>
      <diagonal/>
    </border>
    <border diagonalUp="false" diagonalDown="false">
      <left/>
      <right/>
      <top style="medium">
        <color rgb="FFD9D9D9"/>
      </top>
      <bottom style="medium">
        <color rgb="FFD9D9D9"/>
      </bottom>
      <diagonal/>
    </border>
    <border diagonalUp="false" diagonalDown="false">
      <left style="hair">
        <color rgb="FF00000A"/>
      </left>
      <right style="hair">
        <color rgb="FF00000A"/>
      </right>
      <top style="hair">
        <color rgb="FF00000A"/>
      </top>
      <bottom style="hair">
        <color rgb="FF00000A"/>
      </bottom>
      <diagonal/>
    </border>
    <border diagonalUp="false" diagonalDown="false">
      <left/>
      <right style="hair">
        <color rgb="FF00000A"/>
      </right>
      <top style="hair">
        <color rgb="FF00000A"/>
      </top>
      <bottom style="hair">
        <color rgb="FF00000A"/>
      </bottom>
      <diagonal/>
    </border>
    <border diagonalUp="false" diagonalDown="false">
      <left style="hair">
        <color rgb="FF00000A"/>
      </left>
      <right style="hair">
        <color rgb="FF00000A"/>
      </right>
      <top/>
      <bottom style="hair">
        <color rgb="FF00000A"/>
      </bottom>
      <diagonal/>
    </border>
    <border diagonalUp="false" diagonalDown="false">
      <left/>
      <right style="hair">
        <color rgb="FF00000A"/>
      </right>
      <top/>
      <bottom style="hair">
        <color rgb="FF00000A"/>
      </bottom>
      <diagonal/>
    </border>
    <border diagonalUp="false" diagonalDown="false">
      <left style="hair">
        <color rgb="FF00000A"/>
      </left>
      <right style="hair">
        <color rgb="FF00000A"/>
      </right>
      <top/>
      <bottom/>
      <diagonal/>
    </border>
    <border diagonalUp="false" diagonalDown="false">
      <left/>
      <right style="hair">
        <color rgb="FF00000A"/>
      </right>
      <top/>
      <bottom/>
      <diagonal/>
    </border>
    <border diagonalUp="false" diagonalDown="false">
      <left style="hair"/>
      <right style="hair"/>
      <top style="hair"/>
      <bottom style="hair"/>
      <diagonal/>
    </border>
    <border diagonalUp="false" diagonalDown="false">
      <left/>
      <right/>
      <top/>
      <bottom style="hair"/>
      <diagonal/>
    </border>
    <border diagonalUp="false" diagonalDown="false">
      <left/>
      <right style="thin"/>
      <top/>
      <bottom style="hair"/>
      <diagonal/>
    </border>
    <border diagonalUp="false" diagonalDown="false">
      <left style="thin"/>
      <right style="thin">
        <color rgb="FF595959"/>
      </right>
      <top/>
      <bottom/>
      <diagonal/>
    </border>
    <border diagonalUp="false" diagonalDown="false">
      <left style="thin">
        <color rgb="FF595959"/>
      </left>
      <right style="thin">
        <color rgb="FF595959"/>
      </right>
      <top/>
      <bottom/>
      <diagonal/>
    </border>
    <border diagonalUp="false" diagonalDown="false">
      <left style="thin">
        <color rgb="FF595959"/>
      </left>
      <right style="thin"/>
      <top/>
      <bottom/>
      <diagonal/>
    </border>
    <border diagonalUp="false" diagonalDown="false">
      <left style="thin"/>
      <right style="thin">
        <color rgb="FF595959"/>
      </right>
      <top/>
      <bottom style="thin"/>
      <diagonal/>
    </border>
    <border diagonalUp="false" diagonalDown="false">
      <left style="thin">
        <color rgb="FF595959"/>
      </left>
      <right style="thin">
        <color rgb="FF595959"/>
      </right>
      <top/>
      <bottom style="thin"/>
      <diagonal/>
    </border>
    <border diagonalUp="false" diagonalDown="false">
      <left style="thin">
        <color rgb="FF595959"/>
      </left>
      <right style="thin"/>
      <top/>
      <bottom style="thin"/>
      <diagonal/>
    </border>
    <border diagonalUp="false" diagonalDown="false">
      <left style="hair"/>
      <right style="hair"/>
      <top style="hair"/>
      <bottom/>
      <diagonal/>
    </border>
    <border diagonalUp="false" diagonalDown="false">
      <left/>
      <right style="hair"/>
      <top style="hair"/>
      <bottom/>
      <diagonal/>
    </border>
    <border diagonalUp="false" diagonalDown="false">
      <left style="hair"/>
      <right/>
      <top/>
      <bottom/>
      <diagonal/>
    </border>
    <border diagonalUp="false" diagonalDown="false">
      <left/>
      <right/>
      <top style="hair"/>
      <bottom/>
      <diagonal/>
    </border>
    <border diagonalUp="false" diagonalDown="false">
      <left style="hair"/>
      <right style="hair"/>
      <top/>
      <bottom/>
      <diagonal/>
    </border>
    <border diagonalUp="false" diagonalDown="false">
      <left/>
      <right style="hair"/>
      <top/>
      <bottom/>
      <diagonal/>
    </border>
    <border diagonalUp="false" diagonalDown="false">
      <left style="hair"/>
      <right/>
      <top/>
      <bottom style="hair"/>
      <diagonal/>
    </border>
    <border diagonalUp="false" diagonalDown="false">
      <left/>
      <right style="hair"/>
      <top/>
      <bottom style="hair"/>
      <diagonal/>
    </border>
    <border diagonalUp="false" diagonalDown="false">
      <left style="medium"/>
      <right/>
      <top style="medium"/>
      <bottom/>
      <diagonal/>
    </border>
    <border diagonalUp="false" diagonalDown="false">
      <left style="thin"/>
      <right style="thin"/>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thin"/>
      <top/>
      <bottom style="medium"/>
      <diagonal/>
    </border>
    <border diagonalUp="false" diagonalDown="false">
      <left/>
      <right style="medium"/>
      <top/>
      <bottom style="medium"/>
      <diagonal/>
    </border>
  </borders>
  <cellStyleXfs count="3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4" fontId="7"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true" applyProtection="false">
      <alignment horizontal="general" vertical="bottom" textRotation="0" wrapText="false" indent="0" shrinkToFit="false"/>
    </xf>
  </cellStyleXfs>
  <cellXfs count="692">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true" applyAlignment="true" applyProtection="false">
      <alignment horizontal="center" vertical="center" textRotation="0" wrapText="false" indent="0" shrinkToFit="false"/>
      <protection locked="true" hidden="false"/>
    </xf>
    <xf numFmtId="167" fontId="8" fillId="0" borderId="0" xfId="23" applyFont="true" applyBorder="false" applyAlignment="false" applyProtection="false">
      <alignment horizontal="general" vertical="bottom" textRotation="0" wrapText="false" indent="0" shrinkToFit="false"/>
      <protection locked="true" hidden="false"/>
    </xf>
    <xf numFmtId="167" fontId="9" fillId="0" borderId="0" xfId="23" applyFont="true" applyBorder="false" applyAlignment="false" applyProtection="false">
      <alignment horizontal="general" vertical="bottom" textRotation="0" wrapText="false" indent="0" shrinkToFit="false"/>
      <protection locked="true" hidden="false"/>
    </xf>
    <xf numFmtId="167" fontId="9" fillId="0" borderId="0" xfId="23" applyFont="true" applyBorder="false" applyAlignment="true" applyProtection="false">
      <alignment horizontal="right" vertical="bottom" textRotation="0" wrapText="false" indent="0" shrinkToFit="false"/>
      <protection locked="true" hidden="false"/>
    </xf>
    <xf numFmtId="164" fontId="8" fillId="0" borderId="0" xfId="23" applyFont="true" applyBorder="false" applyAlignment="true" applyProtection="false">
      <alignment horizontal="general" vertical="bottom" textRotation="0" wrapText="true" indent="0" shrinkToFit="false"/>
      <protection locked="true" hidden="false"/>
    </xf>
    <xf numFmtId="167" fontId="8" fillId="0" borderId="0" xfId="23" applyFont="true" applyBorder="false" applyAlignment="true" applyProtection="false">
      <alignment horizontal="right" vertical="bottom" textRotation="0" wrapText="false" indent="0" shrinkToFit="false"/>
      <protection locked="true" hidden="false"/>
    </xf>
    <xf numFmtId="164" fontId="11" fillId="0" borderId="0" xfId="23" applyFont="true" applyBorder="false" applyAlignment="false" applyProtection="false">
      <alignment horizontal="general" vertical="bottom" textRotation="0" wrapText="false" indent="0" shrinkToFit="false"/>
      <protection locked="true" hidden="false"/>
    </xf>
    <xf numFmtId="167" fontId="11" fillId="0" borderId="0" xfId="23" applyFont="true" applyBorder="false" applyAlignment="false" applyProtection="false">
      <alignment horizontal="general" vertical="bottom" textRotation="0" wrapText="false" indent="0" shrinkToFit="false"/>
      <protection locked="true" hidden="false"/>
    </xf>
    <xf numFmtId="164" fontId="9" fillId="0" borderId="1" xfId="23" applyFont="true" applyBorder="true" applyAlignment="false" applyProtection="false">
      <alignment horizontal="general" vertical="bottom" textRotation="0" wrapText="false" indent="0" shrinkToFit="false"/>
      <protection locked="true" hidden="false"/>
    </xf>
    <xf numFmtId="164" fontId="9" fillId="0" borderId="2" xfId="23" applyFont="true" applyBorder="true" applyAlignment="false" applyProtection="false">
      <alignment horizontal="general" vertical="bottom" textRotation="0" wrapText="false" indent="0" shrinkToFit="false"/>
      <protection locked="true" hidden="false"/>
    </xf>
    <xf numFmtId="167" fontId="9" fillId="0" borderId="1" xfId="23" applyFont="true" applyBorder="true" applyAlignment="false" applyProtection="false">
      <alignment horizontal="general" vertical="bottom" textRotation="0" wrapText="false" indent="0" shrinkToFit="false"/>
      <protection locked="true" hidden="false"/>
    </xf>
    <xf numFmtId="168" fontId="9" fillId="0" borderId="0" xfId="23" applyFont="true" applyBorder="true" applyAlignment="false" applyProtection="false">
      <alignment horizontal="general" vertical="bottom" textRotation="0" wrapText="false" indent="0" shrinkToFit="false"/>
      <protection locked="true" hidden="false"/>
    </xf>
    <xf numFmtId="167" fontId="9" fillId="0" borderId="0" xfId="23" applyFont="true" applyBorder="true" applyAlignment="false" applyProtection="false">
      <alignment horizontal="general" vertical="bottom" textRotation="0" wrapText="false" indent="0" shrinkToFit="false"/>
      <protection locked="true" hidden="false"/>
    </xf>
    <xf numFmtId="167" fontId="8" fillId="0" borderId="2" xfId="23" applyFont="true" applyBorder="true" applyAlignment="false" applyProtection="false">
      <alignment horizontal="general" vertical="bottom" textRotation="0" wrapText="false" indent="0" shrinkToFit="false"/>
      <protection locked="true" hidden="false"/>
    </xf>
    <xf numFmtId="164" fontId="9" fillId="0" borderId="0" xfId="23" applyFont="true" applyBorder="false" applyAlignment="true" applyProtection="false">
      <alignment horizontal="general" vertical="bottom" textRotation="0" wrapText="true" indent="0" shrinkToFit="false"/>
      <protection locked="true" hidden="false"/>
    </xf>
    <xf numFmtId="169" fontId="9" fillId="0" borderId="0" xfId="21" applyFont="true" applyBorder="true" applyAlignment="true" applyProtection="true">
      <alignment horizontal="general" vertical="bottom" textRotation="0" wrapText="false" indent="0" shrinkToFit="false"/>
      <protection locked="true" hidden="false"/>
    </xf>
    <xf numFmtId="164" fontId="8" fillId="0" borderId="0" xfId="23" applyFont="true" applyBorder="true" applyAlignment="true" applyProtection="false">
      <alignment horizontal="center" vertical="center" textRotation="0" wrapText="true" indent="0" shrinkToFit="false"/>
      <protection locked="true" hidden="false"/>
    </xf>
    <xf numFmtId="164" fontId="8" fillId="0" borderId="0" xfId="23" applyFont="true" applyBorder="false" applyAlignment="true" applyProtection="false">
      <alignment horizontal="center" vertical="center" textRotation="0" wrapText="true" indent="0" shrinkToFit="false"/>
      <protection locked="true" hidden="false"/>
    </xf>
    <xf numFmtId="164" fontId="9" fillId="0" borderId="0" xfId="23" applyFont="true" applyBorder="true" applyAlignment="true" applyProtection="false">
      <alignment horizontal="center" vertical="center" textRotation="0" wrapText="true" indent="0" shrinkToFit="false"/>
      <protection locked="true" hidden="false"/>
    </xf>
    <xf numFmtId="164" fontId="9" fillId="0" borderId="3" xfId="23" applyFont="true" applyBorder="true" applyAlignment="true" applyProtection="false">
      <alignment horizontal="center" vertical="bottom" textRotation="0" wrapText="false" indent="0" shrinkToFit="false"/>
      <protection locked="true" hidden="false"/>
    </xf>
    <xf numFmtId="164" fontId="9" fillId="0" borderId="4" xfId="23" applyFont="true" applyBorder="true" applyAlignment="true" applyProtection="false">
      <alignment horizontal="center" vertical="center" textRotation="0" wrapText="false" indent="0" shrinkToFit="false"/>
      <protection locked="true" hidden="false"/>
    </xf>
    <xf numFmtId="164" fontId="9" fillId="0" borderId="4" xfId="23" applyFont="true" applyBorder="true" applyAlignment="false" applyProtection="false">
      <alignment horizontal="general" vertical="bottom" textRotation="0" wrapText="false" indent="0" shrinkToFit="false"/>
      <protection locked="true" hidden="false"/>
    </xf>
    <xf numFmtId="164" fontId="9" fillId="0" borderId="5" xfId="23" applyFont="true" applyBorder="true" applyAlignment="false" applyProtection="false">
      <alignment horizontal="general" vertical="bottom" textRotation="0" wrapText="false" indent="0" shrinkToFit="false"/>
      <protection locked="true" hidden="false"/>
    </xf>
    <xf numFmtId="164" fontId="8" fillId="0" borderId="1" xfId="23" applyFont="true" applyBorder="true" applyAlignment="false" applyProtection="false">
      <alignment horizontal="general" vertical="bottom" textRotation="0" wrapText="false" indent="0" shrinkToFit="false"/>
      <protection locked="true" hidden="false"/>
    </xf>
    <xf numFmtId="164" fontId="9" fillId="0" borderId="1" xfId="23" applyFont="true" applyBorder="true" applyAlignment="true" applyProtection="false">
      <alignment horizontal="center" vertical="center" textRotation="0" wrapText="true" indent="0" shrinkToFit="false"/>
      <protection locked="true" hidden="false"/>
    </xf>
    <xf numFmtId="164" fontId="9" fillId="0" borderId="6" xfId="23" applyFont="true" applyBorder="true" applyAlignment="true" applyProtection="false">
      <alignment horizontal="center" vertical="center" textRotation="0" wrapText="true" indent="0" shrinkToFit="false"/>
      <protection locked="true" hidden="false"/>
    </xf>
    <xf numFmtId="164" fontId="9" fillId="0" borderId="6" xfId="23" applyFont="true" applyBorder="true" applyAlignment="false" applyProtection="false">
      <alignment horizontal="general" vertical="bottom" textRotation="0" wrapText="false" indent="0" shrinkToFit="false"/>
      <protection locked="true" hidden="false"/>
    </xf>
    <xf numFmtId="164" fontId="9" fillId="0" borderId="0" xfId="23" applyFont="true" applyBorder="true" applyAlignment="false" applyProtection="false">
      <alignment horizontal="general" vertical="bottom" textRotation="0" wrapText="false" indent="0" shrinkToFit="false"/>
      <protection locked="true" hidden="false"/>
    </xf>
    <xf numFmtId="164" fontId="9" fillId="0" borderId="1" xfId="23" applyFont="true" applyBorder="true" applyAlignment="true" applyProtection="false">
      <alignment horizontal="general" vertical="bottom" textRotation="0" wrapText="true" indent="0" shrinkToFit="false"/>
      <protection locked="true" hidden="false"/>
    </xf>
    <xf numFmtId="164" fontId="9" fillId="0" borderId="2" xfId="23" applyFont="true" applyBorder="true" applyAlignment="true" applyProtection="false">
      <alignment horizontal="general" vertical="bottom" textRotation="0" wrapText="true" indent="0" shrinkToFit="false"/>
      <protection locked="true" hidden="false"/>
    </xf>
    <xf numFmtId="164" fontId="9" fillId="0" borderId="2" xfId="23" applyFont="true" applyBorder="true" applyAlignment="true" applyProtection="false">
      <alignment horizontal="center" vertical="bottom" textRotation="0" wrapText="true" indent="0" shrinkToFit="false"/>
      <protection locked="true" hidden="false"/>
    </xf>
    <xf numFmtId="164" fontId="8" fillId="0" borderId="0" xfId="23" applyFont="true" applyBorder="true" applyAlignment="false" applyProtection="false">
      <alignment horizontal="general" vertical="bottom" textRotation="0" wrapText="false" indent="0" shrinkToFit="false"/>
      <protection locked="true" hidden="false"/>
    </xf>
    <xf numFmtId="167" fontId="8" fillId="0" borderId="1" xfId="23" applyFont="true" applyBorder="true" applyAlignment="false" applyProtection="false">
      <alignment horizontal="general" vertical="bottom" textRotation="0" wrapText="false" indent="0" shrinkToFit="false"/>
      <protection locked="true" hidden="false"/>
    </xf>
    <xf numFmtId="164" fontId="8" fillId="0" borderId="6" xfId="23" applyFont="true" applyBorder="true" applyAlignment="false" applyProtection="false">
      <alignment horizontal="general" vertical="bottom" textRotation="0" wrapText="false" indent="0" shrinkToFit="false"/>
      <protection locked="true" hidden="false"/>
    </xf>
    <xf numFmtId="164" fontId="8" fillId="0" borderId="6" xfId="23" applyFont="true" applyBorder="true" applyAlignment="true" applyProtection="false">
      <alignment horizontal="center" vertical="center" textRotation="0" wrapText="false" indent="0" shrinkToFit="false"/>
      <protection locked="true" hidden="false"/>
    </xf>
    <xf numFmtId="164" fontId="8" fillId="0" borderId="0" xfId="23" applyFont="true" applyBorder="true" applyAlignment="true" applyProtection="false">
      <alignment horizontal="center" vertical="center" textRotation="0" wrapText="false" indent="0" shrinkToFit="false"/>
      <protection locked="true" hidden="false"/>
    </xf>
    <xf numFmtId="167" fontId="9" fillId="0" borderId="1" xfId="23" applyFont="true" applyBorder="true" applyAlignment="true" applyProtection="false">
      <alignment horizontal="center" vertical="center" textRotation="0" wrapText="false" indent="0" shrinkToFit="false"/>
      <protection locked="true" hidden="false"/>
    </xf>
    <xf numFmtId="167" fontId="8" fillId="0" borderId="2" xfId="23" applyFont="true" applyBorder="true" applyAlignment="true" applyProtection="false">
      <alignment horizontal="righ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7" xfId="0" applyFont="true" applyBorder="true" applyAlignment="false" applyProtection="false">
      <alignment horizontal="general" vertical="bottom" textRotation="0" wrapText="false" indent="0" shrinkToFit="false"/>
      <protection locked="true" hidden="false"/>
    </xf>
    <xf numFmtId="164" fontId="9" fillId="0" borderId="7" xfId="0" applyFont="true" applyBorder="true" applyAlignment="true" applyProtection="false">
      <alignment horizontal="center" vertical="center" textRotation="0" wrapText="false" indent="0" shrinkToFit="false"/>
      <protection locked="true" hidden="false"/>
    </xf>
    <xf numFmtId="164" fontId="9" fillId="0" borderId="7" xfId="0" applyFont="true" applyBorder="true" applyAlignment="true" applyProtection="false">
      <alignment horizontal="general" vertical="center" textRotation="0" wrapText="false" indent="0" shrinkToFit="false"/>
      <protection locked="true" hidden="false"/>
    </xf>
    <xf numFmtId="164" fontId="8" fillId="0" borderId="7" xfId="0" applyFont="true" applyBorder="true" applyAlignment="true" applyProtection="false">
      <alignment horizontal="center" vertical="center"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7" fontId="9" fillId="0" borderId="7" xfId="19" applyFont="true" applyBorder="true" applyAlignment="true" applyProtection="true">
      <alignment horizontal="center" vertical="center" textRotation="0" wrapText="false" indent="0" shrinkToFit="false"/>
      <protection locked="true" hidden="false"/>
    </xf>
    <xf numFmtId="167" fontId="9" fillId="0" borderId="7" xfId="0" applyFont="true" applyBorder="true" applyAlignment="true" applyProtection="false">
      <alignment horizontal="center" vertical="center" textRotation="0" wrapText="false" indent="0" shrinkToFit="false"/>
      <protection locked="true" hidden="false"/>
    </xf>
    <xf numFmtId="164" fontId="9" fillId="0" borderId="0" xfId="23" applyFont="true" applyBorder="false" applyAlignment="true" applyProtection="false">
      <alignment horizontal="center" vertical="center" textRotation="0" wrapText="true" indent="0" shrinkToFit="false"/>
      <protection locked="true" hidden="false"/>
    </xf>
    <xf numFmtId="164" fontId="9" fillId="0" borderId="8" xfId="23" applyFont="true" applyBorder="true" applyAlignment="true" applyProtection="false">
      <alignment horizontal="center" vertical="center" textRotation="0" wrapText="true" indent="0" shrinkToFit="false"/>
      <protection locked="true" hidden="false"/>
    </xf>
    <xf numFmtId="164" fontId="8" fillId="0" borderId="0" xfId="23" applyFont="true" applyBorder="false" applyAlignment="true" applyProtection="false">
      <alignment horizontal="general" vertical="center" textRotation="0" wrapText="true" indent="0" shrinkToFit="false"/>
      <protection locked="true" hidden="false"/>
    </xf>
    <xf numFmtId="164" fontId="8" fillId="0" borderId="0" xfId="23" applyFont="true" applyBorder="false" applyAlignment="true" applyProtection="false">
      <alignment horizontal="center" vertical="center" textRotation="0" wrapText="false" indent="0" shrinkToFit="false"/>
      <protection locked="true" hidden="false"/>
    </xf>
    <xf numFmtId="164" fontId="9" fillId="0" borderId="5" xfId="23" applyFont="true" applyBorder="true" applyAlignment="true" applyProtection="false">
      <alignment horizontal="center" vertical="center" textRotation="0" wrapText="false" indent="0" shrinkToFit="false"/>
      <protection locked="true" hidden="false"/>
    </xf>
    <xf numFmtId="164" fontId="9" fillId="0" borderId="9" xfId="23" applyFont="true" applyBorder="true" applyAlignment="true" applyProtection="false">
      <alignment horizontal="center" vertical="center" textRotation="0" wrapText="false" indent="0" shrinkToFit="false"/>
      <protection locked="true" hidden="false"/>
    </xf>
    <xf numFmtId="164" fontId="9" fillId="0" borderId="3" xfId="23" applyFont="true" applyBorder="true" applyAlignment="true" applyProtection="false">
      <alignment horizontal="center" vertical="center" textRotation="0" wrapText="true" indent="0" shrinkToFit="false"/>
      <protection locked="true" hidden="false"/>
    </xf>
    <xf numFmtId="164" fontId="9" fillId="0" borderId="4" xfId="23" applyFont="true" applyBorder="true" applyAlignment="true" applyProtection="false">
      <alignment horizontal="center" vertical="center" textRotation="0" wrapText="true" indent="0" shrinkToFit="false"/>
      <protection locked="true" hidden="false"/>
    </xf>
    <xf numFmtId="164" fontId="12" fillId="0" borderId="8" xfId="23" applyFont="true" applyBorder="true" applyAlignment="true" applyProtection="false">
      <alignment horizontal="general" vertical="bottom" textRotation="0" wrapText="true" indent="0" shrinkToFit="false"/>
      <protection locked="true" hidden="false"/>
    </xf>
    <xf numFmtId="164" fontId="8" fillId="0" borderId="10" xfId="23" applyFont="true" applyBorder="true" applyAlignment="true" applyProtection="false">
      <alignment horizontal="center" vertical="center" textRotation="0" wrapText="false" indent="0" shrinkToFit="false"/>
      <protection locked="true" hidden="false"/>
    </xf>
    <xf numFmtId="164" fontId="8" fillId="0" borderId="11" xfId="23" applyFont="true" applyBorder="true" applyAlignment="true" applyProtection="false">
      <alignment horizontal="center" vertical="center" textRotation="0" wrapText="false" indent="0" shrinkToFit="false"/>
      <protection locked="true" hidden="false"/>
    </xf>
    <xf numFmtId="167" fontId="8" fillId="0" borderId="12" xfId="23" applyFont="true" applyBorder="true" applyAlignment="true" applyProtection="false">
      <alignment horizontal="center" vertical="center" textRotation="0" wrapText="false" indent="0" shrinkToFit="false"/>
      <protection locked="true" hidden="false"/>
    </xf>
    <xf numFmtId="167" fontId="8" fillId="2" borderId="2" xfId="23" applyFont="true" applyBorder="true" applyAlignment="true" applyProtection="false">
      <alignment horizontal="center" vertical="center" textRotation="0" wrapText="false" indent="0" shrinkToFit="false"/>
      <protection locked="true" hidden="false"/>
    </xf>
    <xf numFmtId="164" fontId="8" fillId="2" borderId="8" xfId="23" applyFont="true" applyBorder="true" applyAlignment="false" applyProtection="false">
      <alignment horizontal="general" vertical="bottom" textRotation="0" wrapText="false" indent="0" shrinkToFit="false"/>
      <protection locked="true" hidden="false"/>
    </xf>
    <xf numFmtId="164" fontId="12" fillId="0" borderId="2" xfId="23" applyFont="true" applyBorder="true" applyAlignment="true" applyProtection="false">
      <alignment horizontal="general" vertical="bottom" textRotation="0" wrapText="true" indent="0" shrinkToFit="false"/>
      <protection locked="true" hidden="false"/>
    </xf>
    <xf numFmtId="167" fontId="8" fillId="0" borderId="1" xfId="23" applyFont="true" applyBorder="true" applyAlignment="true" applyProtection="false">
      <alignment horizontal="center" vertical="center" textRotation="0" wrapText="false" indent="0" shrinkToFit="false"/>
      <protection locked="true" hidden="false"/>
    </xf>
    <xf numFmtId="164" fontId="8" fillId="2" borderId="2" xfId="23" applyFont="true" applyBorder="true" applyAlignment="false" applyProtection="false">
      <alignment horizontal="general" vertical="bottom" textRotation="0" wrapText="false" indent="0" shrinkToFit="false"/>
      <protection locked="true" hidden="false"/>
    </xf>
    <xf numFmtId="164" fontId="11" fillId="0" borderId="4" xfId="23" applyFont="true" applyBorder="true" applyAlignment="true" applyProtection="false">
      <alignment horizontal="general" vertical="bottom" textRotation="0" wrapText="true" indent="0" shrinkToFit="false"/>
      <protection locked="true" hidden="false"/>
    </xf>
    <xf numFmtId="167" fontId="9" fillId="0" borderId="3" xfId="23" applyFont="true" applyBorder="true" applyAlignment="true" applyProtection="false">
      <alignment horizontal="center" vertical="center" textRotation="0" wrapText="false" indent="0" shrinkToFit="false"/>
      <protection locked="true" hidden="false"/>
    </xf>
    <xf numFmtId="167" fontId="9" fillId="0" borderId="4" xfId="23" applyFont="true" applyBorder="true" applyAlignment="true" applyProtection="false">
      <alignment horizontal="center" vertical="center" textRotation="0" wrapText="false" indent="0" shrinkToFit="false"/>
      <protection locked="true" hidden="false"/>
    </xf>
    <xf numFmtId="167" fontId="9" fillId="0" borderId="4" xfId="23" applyFont="true" applyBorder="true" applyAlignment="false" applyProtection="false">
      <alignment horizontal="general" vertical="bottom" textRotation="0" wrapText="false" indent="0" shrinkToFit="false"/>
      <protection locked="true" hidden="false"/>
    </xf>
    <xf numFmtId="164" fontId="11" fillId="0" borderId="0" xfId="23" applyFont="true" applyBorder="true" applyAlignment="true" applyProtection="false">
      <alignment horizontal="general" vertical="bottom" textRotation="0" wrapText="true" indent="0" shrinkToFit="false"/>
      <protection locked="true" hidden="false"/>
    </xf>
    <xf numFmtId="167" fontId="9" fillId="0" borderId="0" xfId="23" applyFont="true" applyBorder="true" applyAlignment="true" applyProtection="false">
      <alignment horizontal="center" vertical="center" textRotation="0" wrapText="false" indent="0" shrinkToFit="false"/>
      <protection locked="true" hidden="false"/>
    </xf>
    <xf numFmtId="164" fontId="9" fillId="0" borderId="8" xfId="23" applyFont="true" applyBorder="true" applyAlignment="true" applyProtection="false">
      <alignment horizontal="center" vertical="center" textRotation="0" wrapText="false" indent="0" shrinkToFit="false"/>
      <protection locked="true" hidden="false"/>
    </xf>
    <xf numFmtId="164" fontId="9" fillId="0" borderId="9" xfId="23" applyFont="true" applyBorder="true" applyAlignment="false" applyProtection="false">
      <alignment horizontal="general" vertical="bottom" textRotation="0" wrapText="false" indent="0" shrinkToFit="false"/>
      <protection locked="true" hidden="false"/>
    </xf>
    <xf numFmtId="164" fontId="9" fillId="0" borderId="3" xfId="23" applyFont="true" applyBorder="true" applyAlignment="false" applyProtection="false">
      <alignment horizontal="general" vertical="bottom" textRotation="0" wrapText="false" indent="0" shrinkToFit="false"/>
      <protection locked="true" hidden="false"/>
    </xf>
    <xf numFmtId="164" fontId="12" fillId="0" borderId="8" xfId="23" applyFont="true" applyBorder="true" applyAlignment="false" applyProtection="false">
      <alignment horizontal="general" vertical="bottom" textRotation="0" wrapText="false" indent="0" shrinkToFit="false"/>
      <protection locked="true" hidden="false"/>
    </xf>
    <xf numFmtId="164" fontId="8" fillId="3" borderId="10" xfId="23" applyFont="true" applyBorder="true" applyAlignment="true" applyProtection="false">
      <alignment horizontal="center" vertical="bottom" textRotation="0" wrapText="false" indent="0" shrinkToFit="false"/>
      <protection locked="true" hidden="false"/>
    </xf>
    <xf numFmtId="164" fontId="8" fillId="3" borderId="11" xfId="23" applyFont="true" applyBorder="true" applyAlignment="true" applyProtection="false">
      <alignment horizontal="center" vertical="bottom" textRotation="0" wrapText="false" indent="0" shrinkToFit="false"/>
      <protection locked="true" hidden="false"/>
    </xf>
    <xf numFmtId="164" fontId="8" fillId="0" borderId="11" xfId="23" applyFont="true" applyBorder="true" applyAlignment="true" applyProtection="false">
      <alignment horizontal="center" vertical="bottom" textRotation="0" wrapText="false" indent="0" shrinkToFit="false"/>
      <protection locked="true" hidden="false"/>
    </xf>
    <xf numFmtId="167" fontId="9" fillId="0" borderId="12" xfId="23" applyFont="true" applyBorder="true" applyAlignment="true" applyProtection="false">
      <alignment horizontal="center" vertical="bottom" textRotation="0" wrapText="false" indent="0" shrinkToFit="false"/>
      <protection locked="true" hidden="false"/>
    </xf>
    <xf numFmtId="167" fontId="9" fillId="0" borderId="8" xfId="23" applyFont="true" applyBorder="true" applyAlignment="true" applyProtection="false">
      <alignment horizontal="center" vertical="bottom" textRotation="0" wrapText="false" indent="0" shrinkToFit="false"/>
      <protection locked="true" hidden="false"/>
    </xf>
    <xf numFmtId="167" fontId="8" fillId="0" borderId="8" xfId="23" applyFont="true" applyBorder="true" applyAlignment="true" applyProtection="false">
      <alignment horizontal="center" vertical="bottom" textRotation="0" wrapText="false" indent="0" shrinkToFit="false"/>
      <protection locked="true" hidden="false"/>
    </xf>
    <xf numFmtId="167" fontId="8" fillId="0" borderId="8" xfId="23" applyFont="true" applyBorder="true" applyAlignment="false" applyProtection="false">
      <alignment horizontal="general" vertical="bottom" textRotation="0" wrapText="false" indent="0" shrinkToFit="false"/>
      <protection locked="true" hidden="false"/>
    </xf>
    <xf numFmtId="167" fontId="8" fillId="0" borderId="8" xfId="23" applyFont="true" applyBorder="true" applyAlignment="true" applyProtection="false">
      <alignment horizontal="right" vertical="bottom" textRotation="0" wrapText="false" indent="0" shrinkToFit="false"/>
      <protection locked="true" hidden="false"/>
    </xf>
    <xf numFmtId="164" fontId="12" fillId="0" borderId="2" xfId="23" applyFont="true" applyBorder="true" applyAlignment="false" applyProtection="false">
      <alignment horizontal="general" vertical="bottom" textRotation="0" wrapText="false" indent="0" shrinkToFit="false"/>
      <protection locked="true" hidden="false"/>
    </xf>
    <xf numFmtId="164" fontId="8" fillId="0" borderId="6" xfId="23" applyFont="true" applyBorder="true" applyAlignment="true" applyProtection="false">
      <alignment horizontal="center" vertical="bottom" textRotation="0" wrapText="false" indent="0" shrinkToFit="false"/>
      <protection locked="true" hidden="false"/>
    </xf>
    <xf numFmtId="164" fontId="8" fillId="0" borderId="0" xfId="23" applyFont="true" applyBorder="true" applyAlignment="true" applyProtection="false">
      <alignment horizontal="center" vertical="bottom" textRotation="0" wrapText="false" indent="0" shrinkToFit="false"/>
      <protection locked="true" hidden="false"/>
    </xf>
    <xf numFmtId="167" fontId="9" fillId="0" borderId="1" xfId="23" applyFont="true" applyBorder="true" applyAlignment="true" applyProtection="false">
      <alignment horizontal="center" vertical="bottom" textRotation="0" wrapText="false" indent="0" shrinkToFit="false"/>
      <protection locked="true" hidden="false"/>
    </xf>
    <xf numFmtId="167" fontId="9" fillId="0" borderId="2" xfId="23" applyFont="true" applyBorder="true" applyAlignment="true" applyProtection="false">
      <alignment horizontal="center" vertical="bottom" textRotation="0" wrapText="false" indent="0" shrinkToFit="false"/>
      <protection locked="true" hidden="false"/>
    </xf>
    <xf numFmtId="167" fontId="8" fillId="0" borderId="2" xfId="23" applyFont="true" applyBorder="true" applyAlignment="true" applyProtection="false">
      <alignment horizontal="center" vertical="bottom" textRotation="0" wrapText="false" indent="0" shrinkToFit="false"/>
      <protection locked="true" hidden="false"/>
    </xf>
    <xf numFmtId="164" fontId="8" fillId="3" borderId="6" xfId="23" applyFont="true" applyBorder="true" applyAlignment="true" applyProtection="false">
      <alignment horizontal="center" vertical="bottom" textRotation="0" wrapText="false" indent="0" shrinkToFit="false"/>
      <protection locked="true" hidden="false"/>
    </xf>
    <xf numFmtId="164" fontId="8" fillId="3" borderId="0" xfId="23" applyFont="true" applyBorder="true" applyAlignment="true" applyProtection="false">
      <alignment horizontal="center" vertical="bottom" textRotation="0" wrapText="false" indent="0" shrinkToFit="false"/>
      <protection locked="true" hidden="false"/>
    </xf>
    <xf numFmtId="164" fontId="12" fillId="0" borderId="4" xfId="23" applyFont="true" applyBorder="true" applyAlignment="false" applyProtection="false">
      <alignment horizontal="general" vertical="bottom" textRotation="0" wrapText="false" indent="0" shrinkToFit="false"/>
      <protection locked="true" hidden="false"/>
    </xf>
    <xf numFmtId="164" fontId="8" fillId="3" borderId="5" xfId="23" applyFont="true" applyBorder="true" applyAlignment="true" applyProtection="false">
      <alignment horizontal="center" vertical="bottom" textRotation="0" wrapText="false" indent="0" shrinkToFit="false"/>
      <protection locked="true" hidden="false"/>
    </xf>
    <xf numFmtId="164" fontId="8" fillId="3" borderId="9" xfId="23" applyFont="true" applyBorder="true" applyAlignment="true" applyProtection="false">
      <alignment horizontal="center" vertical="bottom" textRotation="0" wrapText="false" indent="0" shrinkToFit="false"/>
      <protection locked="true" hidden="false"/>
    </xf>
    <xf numFmtId="167" fontId="9" fillId="0" borderId="3" xfId="23" applyFont="true" applyBorder="true" applyAlignment="true" applyProtection="false">
      <alignment horizontal="center" vertical="bottom" textRotation="0" wrapText="false" indent="0" shrinkToFit="false"/>
      <protection locked="true" hidden="false"/>
    </xf>
    <xf numFmtId="167" fontId="9" fillId="0" borderId="4" xfId="23" applyFont="true" applyBorder="true" applyAlignment="true" applyProtection="false">
      <alignment horizontal="center" vertical="bottom" textRotation="0" wrapText="false" indent="0" shrinkToFit="false"/>
      <protection locked="true" hidden="false"/>
    </xf>
    <xf numFmtId="167" fontId="8" fillId="0" borderId="4" xfId="23" applyFont="true" applyBorder="true" applyAlignment="true" applyProtection="false">
      <alignment horizontal="center" vertical="bottom" textRotation="0" wrapText="false" indent="0" shrinkToFit="false"/>
      <protection locked="true" hidden="false"/>
    </xf>
    <xf numFmtId="167" fontId="8" fillId="0" borderId="4" xfId="23" applyFont="true" applyBorder="true" applyAlignment="false" applyProtection="false">
      <alignment horizontal="general" vertical="bottom" textRotation="0" wrapText="false" indent="0" shrinkToFit="false"/>
      <protection locked="true" hidden="false"/>
    </xf>
    <xf numFmtId="164" fontId="8" fillId="0" borderId="5" xfId="23" applyFont="true" applyBorder="true" applyAlignment="true" applyProtection="false">
      <alignment horizontal="center" vertical="bottom" textRotation="0" wrapText="false" indent="0" shrinkToFit="false"/>
      <protection locked="true" hidden="false"/>
    </xf>
    <xf numFmtId="164" fontId="8" fillId="0" borderId="9" xfId="23" applyFont="true" applyBorder="true" applyAlignment="true" applyProtection="false">
      <alignment horizontal="center" vertical="bottom" textRotation="0" wrapText="false" indent="0" shrinkToFit="false"/>
      <protection locked="true" hidden="false"/>
    </xf>
    <xf numFmtId="167" fontId="8" fillId="0" borderId="4" xfId="23" applyFont="true" applyBorder="true" applyAlignment="true" applyProtection="false">
      <alignment horizontal="right" vertical="bottom" textRotation="0" wrapText="false" indent="0" shrinkToFit="false"/>
      <protection locked="true" hidden="false"/>
    </xf>
    <xf numFmtId="164" fontId="9" fillId="0" borderId="7" xfId="23" applyFont="true" applyBorder="true" applyAlignment="true" applyProtection="false">
      <alignment horizontal="center" vertical="center" textRotation="0" wrapText="false" indent="0" shrinkToFit="false"/>
      <protection locked="true" hidden="false"/>
    </xf>
    <xf numFmtId="164" fontId="9" fillId="0" borderId="13" xfId="23" applyFont="true" applyBorder="true" applyAlignment="true" applyProtection="false">
      <alignment horizontal="center" vertical="center" textRotation="0" wrapText="false" indent="0" shrinkToFit="false"/>
      <protection locked="true" hidden="false"/>
    </xf>
    <xf numFmtId="164" fontId="9" fillId="0" borderId="14" xfId="23" applyFont="true" applyBorder="true" applyAlignment="true" applyProtection="false">
      <alignment horizontal="center" vertical="center" textRotation="0" wrapText="false" indent="0" shrinkToFit="false"/>
      <protection locked="true" hidden="false"/>
    </xf>
    <xf numFmtId="164" fontId="9" fillId="0" borderId="15" xfId="23" applyFont="true" applyBorder="true" applyAlignment="true" applyProtection="false">
      <alignment horizontal="center" vertical="center" textRotation="0" wrapText="true" indent="0" shrinkToFit="false"/>
      <protection locked="true" hidden="false"/>
    </xf>
    <xf numFmtId="164" fontId="9" fillId="0" borderId="7" xfId="23" applyFont="true" applyBorder="true" applyAlignment="true" applyProtection="false">
      <alignment horizontal="center" vertical="center" textRotation="0" wrapText="true" indent="0" shrinkToFit="false"/>
      <protection locked="true" hidden="false"/>
    </xf>
    <xf numFmtId="164" fontId="12" fillId="0" borderId="10" xfId="23" applyFont="true" applyBorder="true" applyAlignment="false" applyProtection="false">
      <alignment horizontal="general" vertical="bottom" textRotation="0" wrapText="false" indent="0" shrinkToFit="false"/>
      <protection locked="true" hidden="false"/>
    </xf>
    <xf numFmtId="164" fontId="12" fillId="0" borderId="6" xfId="23" applyFont="true" applyBorder="true" applyAlignment="true" applyProtection="false">
      <alignment horizontal="center" vertical="center" textRotation="0" wrapText="true" indent="0" shrinkToFit="false"/>
      <protection locked="true" hidden="false"/>
    </xf>
    <xf numFmtId="164" fontId="12" fillId="0" borderId="0" xfId="23" applyFont="true" applyBorder="true" applyAlignment="true" applyProtection="false">
      <alignment horizontal="center" vertical="center" textRotation="0" wrapText="false" indent="0" shrinkToFit="false"/>
      <protection locked="true" hidden="false"/>
    </xf>
    <xf numFmtId="167" fontId="9" fillId="0" borderId="1" xfId="29" applyFont="true" applyBorder="true" applyAlignment="true" applyProtection="true">
      <alignment horizontal="center" vertical="bottom" textRotation="0" wrapText="false" indent="0" shrinkToFit="false"/>
      <protection locked="true" hidden="false"/>
    </xf>
    <xf numFmtId="164" fontId="12" fillId="0" borderId="0" xfId="23" applyFont="true" applyBorder="true" applyAlignment="true" applyProtection="false">
      <alignment horizontal="center" vertical="center" textRotation="0" wrapText="true" indent="0" shrinkToFit="false"/>
      <protection locked="true" hidden="false"/>
    </xf>
    <xf numFmtId="164" fontId="12" fillId="0" borderId="6" xfId="23" applyFont="true" applyBorder="true" applyAlignment="false" applyProtection="false">
      <alignment horizontal="general" vertical="bottom" textRotation="0" wrapText="false" indent="0" shrinkToFit="false"/>
      <protection locked="true" hidden="false"/>
    </xf>
    <xf numFmtId="164" fontId="12" fillId="0" borderId="6" xfId="23" applyFont="true" applyBorder="true" applyAlignment="true" applyProtection="false">
      <alignment horizontal="general" vertical="center" textRotation="0" wrapText="false" indent="0" shrinkToFit="false"/>
      <protection locked="true" hidden="false"/>
    </xf>
    <xf numFmtId="164" fontId="12" fillId="0" borderId="5" xfId="23" applyFont="true" applyBorder="true" applyAlignment="true" applyProtection="false">
      <alignment horizontal="general" vertical="center" textRotation="0" wrapText="false" indent="0" shrinkToFit="false"/>
      <protection locked="true" hidden="false"/>
    </xf>
    <xf numFmtId="164" fontId="12" fillId="0" borderId="5" xfId="23" applyFont="true" applyBorder="true" applyAlignment="true" applyProtection="false">
      <alignment horizontal="center" vertical="center" textRotation="0" wrapText="true" indent="0" shrinkToFit="false"/>
      <protection locked="true" hidden="false"/>
    </xf>
    <xf numFmtId="164" fontId="12" fillId="0" borderId="9" xfId="23" applyFont="true" applyBorder="true" applyAlignment="true" applyProtection="false">
      <alignment horizontal="center" vertical="center" textRotation="0" wrapText="false" indent="0" shrinkToFit="false"/>
      <protection locked="true" hidden="false"/>
    </xf>
    <xf numFmtId="164" fontId="8" fillId="0" borderId="0" xfId="23" applyFont="true" applyBorder="true" applyAlignment="true" applyProtection="false">
      <alignment horizontal="left" vertical="center" textRotation="0" wrapText="true" indent="0" shrinkToFit="false"/>
      <protection locked="true" hidden="false"/>
    </xf>
    <xf numFmtId="164" fontId="8" fillId="0" borderId="0" xfId="23" applyFont="true" applyBorder="false" applyAlignment="true" applyProtection="false">
      <alignment horizontal="left" vertical="center" textRotation="0" wrapText="true" indent="0" shrinkToFit="false"/>
      <protection locked="true" hidden="false"/>
    </xf>
    <xf numFmtId="167" fontId="9" fillId="0" borderId="8" xfId="23" applyFont="true" applyBorder="true" applyAlignment="false" applyProtection="false">
      <alignment horizontal="general" vertical="bottom" textRotation="0" wrapText="false" indent="0" shrinkToFit="false"/>
      <protection locked="true" hidden="false"/>
    </xf>
    <xf numFmtId="167" fontId="9" fillId="0" borderId="2" xfId="23" applyFont="true" applyBorder="true" applyAlignment="false" applyProtection="false">
      <alignment horizontal="general" vertical="bottom" textRotation="0" wrapText="false" indent="0" shrinkToFit="false"/>
      <protection locked="true" hidden="false"/>
    </xf>
    <xf numFmtId="164" fontId="12" fillId="0" borderId="5" xfId="23" applyFont="true" applyBorder="true" applyAlignment="false" applyProtection="false">
      <alignment horizontal="general" vertical="bottom" textRotation="0" wrapText="false" indent="0" shrinkToFit="false"/>
      <protection locked="true" hidden="false"/>
    </xf>
    <xf numFmtId="164" fontId="8" fillId="0" borderId="5" xfId="23" applyFont="true" applyBorder="true" applyAlignment="false" applyProtection="false">
      <alignment horizontal="general" vertical="bottom" textRotation="0" wrapText="false" indent="0" shrinkToFit="false"/>
      <protection locked="true" hidden="false"/>
    </xf>
    <xf numFmtId="164" fontId="8" fillId="0" borderId="9" xfId="23" applyFont="true" applyBorder="true" applyAlignment="false" applyProtection="false">
      <alignment horizontal="general" vertical="bottom" textRotation="0" wrapText="false" indent="0" shrinkToFit="false"/>
      <protection locked="true" hidden="false"/>
    </xf>
    <xf numFmtId="167" fontId="9" fillId="0" borderId="3" xfId="23" applyFont="true" applyBorder="true" applyAlignment="false" applyProtection="false">
      <alignment horizontal="general" vertical="bottom" textRotation="0" wrapText="false" indent="0" shrinkToFit="false"/>
      <protection locked="true" hidden="false"/>
    </xf>
    <xf numFmtId="164" fontId="11" fillId="3" borderId="0" xfId="23" applyFont="true" applyBorder="false" applyAlignment="true" applyProtection="false">
      <alignment horizontal="general" vertical="center" textRotation="0" wrapText="true" indent="0" shrinkToFit="false"/>
      <protection locked="true" hidden="false"/>
    </xf>
    <xf numFmtId="164" fontId="12" fillId="3" borderId="0" xfId="23" applyFont="true" applyBorder="false" applyAlignment="false" applyProtection="false">
      <alignment horizontal="general" vertical="bottom" textRotation="0" wrapText="false" indent="0" shrinkToFit="false"/>
      <protection locked="true" hidden="false"/>
    </xf>
    <xf numFmtId="164" fontId="9" fillId="0" borderId="12" xfId="23" applyFont="true" applyBorder="true" applyAlignment="true" applyProtection="false">
      <alignment horizontal="center" vertical="center" textRotation="0" wrapText="false" indent="0" shrinkToFit="false"/>
      <protection locked="true" hidden="false"/>
    </xf>
    <xf numFmtId="164" fontId="9" fillId="4" borderId="0" xfId="23" applyFont="true" applyBorder="false" applyAlignment="false" applyProtection="false">
      <alignment horizontal="general" vertical="bottom" textRotation="0" wrapText="false" indent="0" shrinkToFit="false"/>
      <protection locked="true" hidden="false"/>
    </xf>
    <xf numFmtId="164" fontId="8" fillId="4" borderId="0" xfId="23" applyFont="true" applyBorder="false" applyAlignment="false" applyProtection="false">
      <alignment horizontal="general" vertical="bottom" textRotation="0" wrapText="false" indent="0" shrinkToFit="false"/>
      <protection locked="true" hidden="false"/>
    </xf>
    <xf numFmtId="164" fontId="8" fillId="4" borderId="1" xfId="23" applyFont="true" applyBorder="true" applyAlignment="false" applyProtection="false">
      <alignment horizontal="general" vertical="bottom" textRotation="0" wrapText="false" indent="0" shrinkToFit="false"/>
      <protection locked="true" hidden="false"/>
    </xf>
    <xf numFmtId="164" fontId="8" fillId="4" borderId="2" xfId="23" applyFont="true" applyBorder="true" applyAlignment="false" applyProtection="false">
      <alignment horizontal="general" vertical="bottom" textRotation="0" wrapText="false" indent="0" shrinkToFit="false"/>
      <protection locked="true" hidden="false"/>
    </xf>
    <xf numFmtId="164" fontId="8" fillId="3" borderId="0" xfId="23" applyFont="true" applyBorder="false" applyAlignment="false" applyProtection="false">
      <alignment horizontal="general" vertical="bottom" textRotation="0" wrapText="false" indent="0" shrinkToFit="false"/>
      <protection locked="true" hidden="false"/>
    </xf>
    <xf numFmtId="167" fontId="9" fillId="4" borderId="1" xfId="23" applyFont="true" applyBorder="true" applyAlignment="false" applyProtection="false">
      <alignment horizontal="general" vertical="bottom" textRotation="0" wrapText="false" indent="0" shrinkToFit="false"/>
      <protection locked="true" hidden="false"/>
    </xf>
    <xf numFmtId="167" fontId="9" fillId="4" borderId="2" xfId="23" applyFont="true" applyBorder="true" applyAlignment="false" applyProtection="false">
      <alignment horizontal="general" vertical="bottom" textRotation="0" wrapText="false" indent="0" shrinkToFit="false"/>
      <protection locked="true" hidden="false"/>
    </xf>
    <xf numFmtId="167" fontId="8" fillId="4" borderId="2" xfId="23" applyFont="true" applyBorder="true" applyAlignment="false" applyProtection="false">
      <alignment horizontal="general" vertical="bottom" textRotation="0" wrapText="false" indent="0" shrinkToFit="false"/>
      <protection locked="true" hidden="false"/>
    </xf>
    <xf numFmtId="164" fontId="9" fillId="0" borderId="0" xfId="23" applyFont="true" applyBorder="false" applyAlignment="true" applyProtection="false">
      <alignment horizontal="general" vertical="bottom" textRotation="0" wrapText="false" indent="0" shrinkToFit="false"/>
      <protection locked="true" hidden="false"/>
    </xf>
    <xf numFmtId="164" fontId="8" fillId="0" borderId="0" xfId="23"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3" borderId="10" xfId="0" applyFont="true" applyBorder="true" applyAlignment="true" applyProtection="false">
      <alignment horizontal="general" vertical="center" textRotation="0" wrapText="false" indent="0" shrinkToFit="false"/>
      <protection locked="true" hidden="false"/>
    </xf>
    <xf numFmtId="164" fontId="9" fillId="3" borderId="11" xfId="0" applyFont="true" applyBorder="true" applyAlignment="true" applyProtection="false">
      <alignment horizontal="general" vertical="center" textRotation="0" wrapText="false" indent="0" shrinkToFit="false"/>
      <protection locked="true" hidden="false"/>
    </xf>
    <xf numFmtId="164" fontId="9" fillId="3" borderId="8" xfId="0" applyFont="true" applyBorder="true" applyAlignment="true" applyProtection="false">
      <alignment horizontal="general" vertical="center" textRotation="0" wrapText="false" indent="0" shrinkToFit="false"/>
      <protection locked="true" hidden="false"/>
    </xf>
    <xf numFmtId="167" fontId="9" fillId="3" borderId="12" xfId="19"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false">
      <alignment horizontal="general" vertical="center" textRotation="0" wrapText="false" indent="0" shrinkToFit="false"/>
      <protection locked="true" hidden="false"/>
    </xf>
    <xf numFmtId="164" fontId="8" fillId="3" borderId="0" xfId="0" applyFont="true" applyBorder="true" applyAlignment="true" applyProtection="false">
      <alignment horizontal="general" vertical="center" textRotation="0" wrapText="false" indent="0" shrinkToFit="false"/>
      <protection locked="true" hidden="false"/>
    </xf>
    <xf numFmtId="164" fontId="9" fillId="3" borderId="2" xfId="0" applyFont="true" applyBorder="true" applyAlignment="true" applyProtection="false">
      <alignment horizontal="general" vertical="center" textRotation="0" wrapText="false" indent="0" shrinkToFit="false"/>
      <protection locked="true" hidden="false"/>
    </xf>
    <xf numFmtId="167" fontId="8" fillId="3" borderId="1" xfId="19" applyFont="true" applyBorder="true" applyAlignment="true" applyProtection="true">
      <alignment horizontal="general"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8" fillId="3" borderId="5" xfId="0" applyFont="true" applyBorder="true" applyAlignment="true" applyProtection="false">
      <alignment horizontal="general" vertical="center" textRotation="0" wrapText="false" indent="0" shrinkToFit="false"/>
      <protection locked="true" hidden="false"/>
    </xf>
    <xf numFmtId="164" fontId="8" fillId="3" borderId="9" xfId="0" applyFont="true" applyBorder="true" applyAlignment="true" applyProtection="false">
      <alignment horizontal="general" vertical="center" textRotation="0" wrapText="false" indent="0" shrinkToFit="false"/>
      <protection locked="true" hidden="false"/>
    </xf>
    <xf numFmtId="164" fontId="9" fillId="3" borderId="4" xfId="0" applyFont="true" applyBorder="true" applyAlignment="true" applyProtection="false">
      <alignment horizontal="general" vertical="center" textRotation="0" wrapText="false" indent="0" shrinkToFit="false"/>
      <protection locked="true" hidden="false"/>
    </xf>
    <xf numFmtId="167" fontId="8" fillId="3" borderId="3" xfId="19" applyFont="true" applyBorder="true" applyAlignment="true" applyProtection="true">
      <alignment horizontal="general" vertical="center" textRotation="0" wrapText="false" indent="0" shrinkToFit="false"/>
      <protection locked="true" hidden="false"/>
    </xf>
    <xf numFmtId="164" fontId="9" fillId="3" borderId="6" xfId="0" applyFont="true" applyBorder="true" applyAlignment="true" applyProtection="false">
      <alignment horizontal="general" vertical="center" textRotation="0" wrapText="false" indent="0" shrinkToFit="false"/>
      <protection locked="true" hidden="false"/>
    </xf>
    <xf numFmtId="164" fontId="9" fillId="3" borderId="0" xfId="0" applyFont="true" applyBorder="true" applyAlignment="true" applyProtection="false">
      <alignment horizontal="general" vertical="center" textRotation="0" wrapText="false" indent="0" shrinkToFit="false"/>
      <protection locked="true" hidden="false"/>
    </xf>
    <xf numFmtId="167" fontId="9" fillId="3" borderId="1" xfId="19" applyFont="true" applyBorder="true" applyAlignment="true" applyProtection="true">
      <alignment horizontal="general" vertical="center" textRotation="0" wrapText="false" indent="0" shrinkToFit="false"/>
      <protection locked="true" hidden="false"/>
    </xf>
    <xf numFmtId="164" fontId="9" fillId="2" borderId="6"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true" applyAlignment="true" applyProtection="false">
      <alignment horizontal="general" vertical="center" textRotation="0" wrapText="false" indent="0" shrinkToFit="false"/>
      <protection locked="true" hidden="false"/>
    </xf>
    <xf numFmtId="164" fontId="9" fillId="2" borderId="2" xfId="0" applyFont="true" applyBorder="true" applyAlignment="true" applyProtection="false">
      <alignment horizontal="general" vertical="center" textRotation="0" wrapText="false" indent="0" shrinkToFit="false"/>
      <protection locked="true" hidden="false"/>
    </xf>
    <xf numFmtId="167" fontId="9" fillId="2" borderId="1" xfId="19" applyFont="true" applyBorder="true" applyAlignment="true" applyProtection="true">
      <alignment horizontal="general" vertical="center" textRotation="0" wrapText="false" indent="0" shrinkToFit="false"/>
      <protection locked="true" hidden="false"/>
    </xf>
    <xf numFmtId="164" fontId="9" fillId="2" borderId="10" xfId="0" applyFont="true" applyBorder="true" applyAlignment="true" applyProtection="false">
      <alignment horizontal="general" vertical="center" textRotation="0" wrapText="false" indent="0" shrinkToFit="false"/>
      <protection locked="true" hidden="false"/>
    </xf>
    <xf numFmtId="164" fontId="9" fillId="2" borderId="11" xfId="0" applyFont="true" applyBorder="true" applyAlignment="true" applyProtection="false">
      <alignment horizontal="general" vertical="center" textRotation="0" wrapText="false" indent="0" shrinkToFit="false"/>
      <protection locked="true" hidden="false"/>
    </xf>
    <xf numFmtId="164" fontId="9" fillId="2" borderId="8" xfId="0" applyFont="true" applyBorder="true" applyAlignment="true" applyProtection="false">
      <alignment horizontal="general" vertical="center" textRotation="0" wrapText="false" indent="0" shrinkToFit="false"/>
      <protection locked="true" hidden="false"/>
    </xf>
    <xf numFmtId="167" fontId="9" fillId="2" borderId="12" xfId="19" applyFont="true" applyBorder="true" applyAlignment="true" applyProtection="true">
      <alignment horizontal="general" vertical="center" textRotation="0" wrapText="false" indent="0" shrinkToFit="false"/>
      <protection locked="true" hidden="false"/>
    </xf>
    <xf numFmtId="164" fontId="8" fillId="2" borderId="6" xfId="0" applyFont="true" applyBorder="true" applyAlignment="true" applyProtection="false">
      <alignment horizontal="general" vertical="center" textRotation="0" wrapText="false" indent="0" shrinkToFit="false"/>
      <protection locked="true" hidden="false"/>
    </xf>
    <xf numFmtId="164" fontId="8" fillId="2" borderId="0" xfId="0" applyFont="true" applyBorder="true" applyAlignment="true" applyProtection="false">
      <alignment horizontal="general" vertical="center" textRotation="0" wrapText="false" indent="0" shrinkToFit="false"/>
      <protection locked="true" hidden="false"/>
    </xf>
    <xf numFmtId="167" fontId="8" fillId="2" borderId="1" xfId="19" applyFont="true" applyBorder="true" applyAlignment="true" applyProtection="true">
      <alignment horizontal="general" vertical="center" textRotation="0" wrapText="false" indent="0" shrinkToFit="false"/>
      <protection locked="true" hidden="false"/>
    </xf>
    <xf numFmtId="164" fontId="8" fillId="2" borderId="5" xfId="0" applyFont="true" applyBorder="true" applyAlignment="true" applyProtection="false">
      <alignment horizontal="general" vertical="center" textRotation="0" wrapText="false" indent="0" shrinkToFit="false"/>
      <protection locked="true" hidden="false"/>
    </xf>
    <xf numFmtId="164" fontId="8" fillId="2" borderId="9" xfId="0" applyFont="true" applyBorder="true" applyAlignment="true" applyProtection="false">
      <alignment horizontal="general" vertical="center" textRotation="0" wrapText="false" indent="0" shrinkToFit="false"/>
      <protection locked="true" hidden="false"/>
    </xf>
    <xf numFmtId="164" fontId="9" fillId="2" borderId="4" xfId="0" applyFont="true" applyBorder="true" applyAlignment="true" applyProtection="false">
      <alignment horizontal="general" vertical="center" textRotation="0" wrapText="false" indent="0" shrinkToFit="false"/>
      <protection locked="true" hidden="false"/>
    </xf>
    <xf numFmtId="167" fontId="8" fillId="2" borderId="3" xfId="19"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true" applyProtection="false">
      <alignment horizontal="general" vertical="center" textRotation="0" wrapText="false" indent="0" shrinkToFit="false"/>
      <protection locked="true" hidden="false"/>
    </xf>
    <xf numFmtId="164" fontId="12" fillId="3" borderId="0" xfId="0" applyFont="true" applyBorder="false" applyAlignment="true" applyProtection="false">
      <alignment horizontal="general" vertical="center" textRotation="0" wrapText="false" indent="0" shrinkToFit="false"/>
      <protection locked="true" hidden="false"/>
    </xf>
    <xf numFmtId="170" fontId="12" fillId="3" borderId="0" xfId="0" applyFont="true" applyBorder="false" applyAlignment="true" applyProtection="false">
      <alignment horizontal="general" vertical="center" textRotation="0" wrapText="false" indent="0" shrinkToFit="false"/>
      <protection locked="true" hidden="false"/>
    </xf>
    <xf numFmtId="164" fontId="12" fillId="3" borderId="7" xfId="0" applyFont="true" applyBorder="true" applyAlignment="true" applyProtection="false">
      <alignment horizontal="left" vertical="center" textRotation="0" wrapText="false" indent="0" shrinkToFit="false"/>
      <protection locked="true" hidden="false"/>
    </xf>
    <xf numFmtId="170" fontId="11" fillId="3" borderId="7" xfId="0" applyFont="true" applyBorder="true" applyAlignment="true" applyProtection="false">
      <alignment horizontal="center" vertical="center" textRotation="0" wrapText="false" indent="0" shrinkToFit="false"/>
      <protection locked="true" hidden="false"/>
    </xf>
    <xf numFmtId="164" fontId="11" fillId="3" borderId="13" xfId="0" applyFont="true" applyBorder="true" applyAlignment="true" applyProtection="false">
      <alignment horizontal="right" vertical="center" textRotation="0" wrapText="false" indent="0" shrinkToFit="false"/>
      <protection locked="true" hidden="false"/>
    </xf>
    <xf numFmtId="164" fontId="11" fillId="3" borderId="14" xfId="0" applyFont="true" applyBorder="true" applyAlignment="true" applyProtection="false">
      <alignment horizontal="right" vertical="center" textRotation="0" wrapText="false" indent="0" shrinkToFit="false"/>
      <protection locked="true" hidden="false"/>
    </xf>
    <xf numFmtId="164" fontId="11" fillId="3" borderId="7" xfId="0" applyFont="true" applyBorder="true" applyAlignment="true" applyProtection="false">
      <alignment horizontal="right" vertical="center" textRotation="0" wrapText="false" indent="0" shrinkToFit="false"/>
      <protection locked="true" hidden="false"/>
    </xf>
    <xf numFmtId="164" fontId="11" fillId="3" borderId="15" xfId="0" applyFont="true" applyBorder="true" applyAlignment="true" applyProtection="false">
      <alignment horizontal="right" vertical="center" textRotation="0" wrapText="true" indent="0" shrinkToFit="false"/>
      <protection locked="true" hidden="false"/>
    </xf>
    <xf numFmtId="164" fontId="11" fillId="3" borderId="13" xfId="0" applyFont="true" applyBorder="true" applyAlignment="true" applyProtection="false">
      <alignment horizontal="general" vertical="center" textRotation="0" wrapText="false" indent="0" shrinkToFit="false"/>
      <protection locked="true" hidden="false"/>
    </xf>
    <xf numFmtId="164" fontId="11" fillId="3" borderId="14" xfId="0" applyFont="true" applyBorder="true" applyAlignment="true" applyProtection="false">
      <alignment horizontal="general" vertical="center" textRotation="0" wrapText="false" indent="0" shrinkToFit="false"/>
      <protection locked="true" hidden="false"/>
    </xf>
    <xf numFmtId="164" fontId="11" fillId="3" borderId="7" xfId="0" applyFont="true" applyBorder="true" applyAlignment="true" applyProtection="false">
      <alignment horizontal="general" vertical="center" textRotation="0" wrapText="false" indent="0" shrinkToFit="false"/>
      <protection locked="true" hidden="false"/>
    </xf>
    <xf numFmtId="167" fontId="11" fillId="3" borderId="15" xfId="19" applyFont="true" applyBorder="true" applyAlignment="true" applyProtection="true">
      <alignment horizontal="general" vertical="center" textRotation="0" wrapText="false" indent="0" shrinkToFit="false"/>
      <protection locked="true" hidden="false"/>
    </xf>
    <xf numFmtId="164" fontId="11" fillId="3" borderId="0" xfId="0" applyFont="true" applyBorder="true" applyAlignment="true" applyProtection="false">
      <alignment horizontal="general" vertical="center" textRotation="0" wrapText="false" indent="0" shrinkToFit="false"/>
      <protection locked="true" hidden="false"/>
    </xf>
    <xf numFmtId="167" fontId="11" fillId="3" borderId="0" xfId="19" applyFont="true" applyBorder="true" applyAlignment="true" applyProtection="true">
      <alignment horizontal="general" vertical="center" textRotation="0" wrapText="false" indent="0" shrinkToFit="false"/>
      <protection locked="true" hidden="false"/>
    </xf>
    <xf numFmtId="171" fontId="9" fillId="0" borderId="0" xfId="23" applyFont="true" applyBorder="true" applyAlignment="true" applyProtection="false">
      <alignment horizontal="center" vertical="center" textRotation="0" wrapText="false" indent="0" shrinkToFit="false"/>
      <protection locked="true" hidden="false"/>
    </xf>
    <xf numFmtId="171" fontId="9" fillId="0" borderId="0" xfId="23" applyFont="true" applyBorder="fals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9" fillId="0" borderId="12"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8" fillId="0" borderId="1" xfId="19"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2" fillId="0" borderId="0" xfId="25" applyFont="true" applyBorder="false" applyAlignment="true" applyProtection="false">
      <alignment horizontal="general" vertical="center" textRotation="0" wrapText="false" indent="0" shrinkToFit="false"/>
      <protection locked="true" hidden="false"/>
    </xf>
    <xf numFmtId="164" fontId="11" fillId="0" borderId="0" xfId="25" applyFont="true" applyBorder="false" applyAlignment="true" applyProtection="false">
      <alignment horizontal="general" vertical="center" textRotation="0" wrapText="false" indent="0" shrinkToFit="false"/>
      <protection locked="true" hidden="false"/>
    </xf>
    <xf numFmtId="164" fontId="12" fillId="0" borderId="14" xfId="25" applyFont="true" applyBorder="true" applyAlignment="true" applyProtection="false">
      <alignment horizontal="center" vertical="center" textRotation="0" wrapText="false" indent="0" shrinkToFit="false"/>
      <protection locked="true" hidden="false"/>
    </xf>
    <xf numFmtId="164" fontId="12" fillId="0" borderId="15" xfId="25" applyFont="true" applyBorder="true" applyAlignment="true" applyProtection="false">
      <alignment horizontal="center" vertical="center" textRotation="0" wrapText="false" indent="0" shrinkToFit="false"/>
      <protection locked="true" hidden="false"/>
    </xf>
    <xf numFmtId="164" fontId="12" fillId="0" borderId="14" xfId="25" applyFont="true" applyBorder="true" applyAlignment="true" applyProtection="false">
      <alignment horizontal="general" vertical="center" textRotation="0" wrapText="false" indent="0" shrinkToFit="false"/>
      <protection locked="true" hidden="false"/>
    </xf>
    <xf numFmtId="167" fontId="12" fillId="0" borderId="14" xfId="25" applyFont="true" applyBorder="true" applyAlignment="true" applyProtection="false">
      <alignment horizontal="center" vertical="center" textRotation="0" wrapText="false" indent="0" shrinkToFit="false"/>
      <protection locked="true" hidden="false"/>
    </xf>
    <xf numFmtId="164" fontId="11" fillId="2" borderId="14" xfId="25" applyFont="true" applyBorder="true" applyAlignment="true" applyProtection="false">
      <alignment horizontal="general" vertical="center" textRotation="0" wrapText="false" indent="0" shrinkToFit="false"/>
      <protection locked="true" hidden="false"/>
    </xf>
    <xf numFmtId="164" fontId="11" fillId="2" borderId="14" xfId="25" applyFont="true" applyBorder="true" applyAlignment="true" applyProtection="false">
      <alignment horizontal="center" vertical="center" textRotation="0" wrapText="false" indent="0" shrinkToFit="false"/>
      <protection locked="true" hidden="false"/>
    </xf>
    <xf numFmtId="164" fontId="11" fillId="2" borderId="15" xfId="25" applyFont="true" applyBorder="true" applyAlignment="true" applyProtection="false">
      <alignment horizontal="center" vertical="center" textRotation="0" wrapText="false" indent="0" shrinkToFit="false"/>
      <protection locked="true" hidden="false"/>
    </xf>
    <xf numFmtId="167" fontId="11" fillId="2" borderId="14" xfId="25" applyFont="true" applyBorder="true" applyAlignment="true" applyProtection="false">
      <alignment horizontal="center" vertical="center" textRotation="0" wrapText="false" indent="0" shrinkToFit="false"/>
      <protection locked="true" hidden="false"/>
    </xf>
    <xf numFmtId="164" fontId="11" fillId="0" borderId="0" xfId="25" applyFont="true" applyBorder="true" applyAlignment="true" applyProtection="false">
      <alignment horizontal="general" vertical="center" textRotation="0" wrapText="false" indent="0" shrinkToFit="false"/>
      <protection locked="true" hidden="false"/>
    </xf>
    <xf numFmtId="164" fontId="11" fillId="0" borderId="0" xfId="25" applyFont="true" applyBorder="true" applyAlignment="true" applyProtection="false">
      <alignment horizontal="center" vertical="center" textRotation="0" wrapText="false" indent="0" shrinkToFit="false"/>
      <protection locked="true" hidden="false"/>
    </xf>
    <xf numFmtId="167" fontId="11" fillId="0" borderId="0" xfId="25" applyFont="true" applyBorder="true" applyAlignment="true" applyProtection="false">
      <alignment horizontal="center" vertical="center" textRotation="0" wrapText="false" indent="0" shrinkToFit="false"/>
      <protection locked="true" hidden="false"/>
    </xf>
    <xf numFmtId="164" fontId="12" fillId="0" borderId="0" xfId="25" applyFont="true" applyBorder="false" applyAlignment="true" applyProtection="false">
      <alignment horizontal="center" vertical="center" textRotation="0" wrapText="false" indent="0" shrinkToFit="false"/>
      <protection locked="true" hidden="false"/>
    </xf>
    <xf numFmtId="164" fontId="11" fillId="0" borderId="11" xfId="25" applyFont="true" applyBorder="true" applyAlignment="true" applyProtection="false">
      <alignment horizontal="left" vertical="center" textRotation="0" wrapText="false" indent="0" shrinkToFit="false"/>
      <protection locked="true" hidden="false"/>
    </xf>
    <xf numFmtId="164" fontId="11" fillId="0" borderId="11" xfId="25" applyFont="true" applyBorder="true" applyAlignment="true" applyProtection="false">
      <alignment horizontal="center" vertical="center" textRotation="0" wrapText="false" indent="0" shrinkToFit="false"/>
      <protection locked="true" hidden="false"/>
    </xf>
    <xf numFmtId="164" fontId="11" fillId="0" borderId="12" xfId="25" applyFont="true" applyBorder="true" applyAlignment="true" applyProtection="false">
      <alignment horizontal="center" vertical="center" textRotation="0" wrapText="false" indent="0" shrinkToFit="false"/>
      <protection locked="true" hidden="false"/>
    </xf>
    <xf numFmtId="164" fontId="8" fillId="0" borderId="16" xfId="28" applyFont="true" applyBorder="true" applyAlignment="true" applyProtection="true">
      <alignment horizontal="general" vertical="center" textRotation="0" wrapText="false" indent="0" shrinkToFit="false"/>
      <protection locked="true" hidden="false"/>
    </xf>
    <xf numFmtId="164" fontId="8" fillId="0" borderId="16" xfId="28" applyFont="true" applyBorder="true" applyAlignment="true" applyProtection="true">
      <alignment horizontal="center" vertical="center" textRotation="0" wrapText="false" indent="0" shrinkToFit="false"/>
      <protection locked="true" hidden="false"/>
    </xf>
    <xf numFmtId="164" fontId="12" fillId="0" borderId="17" xfId="25" applyFont="true" applyBorder="true" applyAlignment="true" applyProtection="false">
      <alignment horizontal="center" vertical="center" textRotation="0" wrapText="false" indent="0" shrinkToFit="false"/>
      <protection locked="true" hidden="false"/>
    </xf>
    <xf numFmtId="167" fontId="12" fillId="0" borderId="16" xfId="25" applyFont="true" applyBorder="true" applyAlignment="true" applyProtection="false">
      <alignment horizontal="center" vertical="center" textRotation="0" wrapText="false" indent="0" shrinkToFit="false"/>
      <protection locked="true" hidden="false"/>
    </xf>
    <xf numFmtId="164" fontId="8" fillId="0" borderId="18" xfId="28" applyFont="true" applyBorder="true" applyAlignment="true" applyProtection="true">
      <alignment horizontal="general" vertical="center" textRotation="0" wrapText="false" indent="0" shrinkToFit="false"/>
      <protection locked="true" hidden="false"/>
    </xf>
    <xf numFmtId="164" fontId="8" fillId="0" borderId="18" xfId="28" applyFont="true" applyBorder="true" applyAlignment="true" applyProtection="true">
      <alignment horizontal="center" vertical="center" textRotation="0" wrapText="false" indent="0" shrinkToFit="false"/>
      <protection locked="true" hidden="false"/>
    </xf>
    <xf numFmtId="164" fontId="12" fillId="0" borderId="19" xfId="25" applyFont="true" applyBorder="true" applyAlignment="true" applyProtection="false">
      <alignment horizontal="center" vertical="center" textRotation="0" wrapText="false" indent="0" shrinkToFit="false"/>
      <protection locked="true" hidden="false"/>
    </xf>
    <xf numFmtId="167" fontId="12" fillId="0" borderId="18" xfId="25" applyFont="true" applyBorder="true" applyAlignment="true" applyProtection="false">
      <alignment horizontal="center" vertical="center" textRotation="0" wrapText="false" indent="0" shrinkToFit="false"/>
      <protection locked="true" hidden="false"/>
    </xf>
    <xf numFmtId="164" fontId="8" fillId="0" borderId="20" xfId="28" applyFont="true" applyBorder="true" applyAlignment="true" applyProtection="true">
      <alignment horizontal="general" vertical="center" textRotation="0" wrapText="false" indent="0" shrinkToFit="false"/>
      <protection locked="true" hidden="false"/>
    </xf>
    <xf numFmtId="164" fontId="8" fillId="0" borderId="20" xfId="28" applyFont="true" applyBorder="true" applyAlignment="true" applyProtection="true">
      <alignment horizontal="center" vertical="center" textRotation="0" wrapText="false" indent="0" shrinkToFit="false"/>
      <protection locked="true" hidden="false"/>
    </xf>
    <xf numFmtId="164" fontId="12" fillId="0" borderId="21" xfId="25" applyFont="true" applyBorder="true" applyAlignment="true" applyProtection="false">
      <alignment horizontal="center" vertical="center" textRotation="0" wrapText="false" indent="0" shrinkToFit="false"/>
      <protection locked="true" hidden="false"/>
    </xf>
    <xf numFmtId="167" fontId="12" fillId="0" borderId="20" xfId="25" applyFont="true" applyBorder="true" applyAlignment="true" applyProtection="false">
      <alignment horizontal="center" vertical="center" textRotation="0" wrapText="false" indent="0" shrinkToFit="false"/>
      <protection locked="true" hidden="false"/>
    </xf>
    <xf numFmtId="164" fontId="11" fillId="2" borderId="9" xfId="25" applyFont="true" applyBorder="true" applyAlignment="true" applyProtection="false">
      <alignment horizontal="general" vertical="center" textRotation="0" wrapText="false" indent="0" shrinkToFit="false"/>
      <protection locked="true" hidden="false"/>
    </xf>
    <xf numFmtId="164" fontId="11" fillId="2" borderId="9" xfId="25" applyFont="true" applyBorder="true" applyAlignment="true" applyProtection="false">
      <alignment horizontal="center" vertical="center" textRotation="0" wrapText="false" indent="0" shrinkToFit="false"/>
      <protection locked="true" hidden="false"/>
    </xf>
    <xf numFmtId="164" fontId="11" fillId="2" borderId="3" xfId="25" applyFont="true" applyBorder="true" applyAlignment="true" applyProtection="false">
      <alignment horizontal="center" vertical="center" textRotation="0" wrapText="false" indent="0" shrinkToFit="false"/>
      <protection locked="true" hidden="false"/>
    </xf>
    <xf numFmtId="164" fontId="9" fillId="0" borderId="0" xfId="23" applyFont="true" applyBorder="false" applyAlignment="true" applyProtection="false">
      <alignment horizontal="general" vertical="top" textRotation="0" wrapText="false" indent="0" shrinkToFit="false"/>
      <protection locked="true" hidden="false"/>
    </xf>
    <xf numFmtId="164" fontId="9" fillId="0" borderId="0" xfId="23" applyFont="true" applyBorder="false" applyAlignment="true" applyProtection="false">
      <alignment horizontal="general" vertical="top" textRotation="0" wrapText="true" indent="0" shrinkToFit="false"/>
      <protection locked="true" hidden="false"/>
    </xf>
    <xf numFmtId="164" fontId="8" fillId="0" borderId="0" xfId="23" applyFont="true" applyBorder="false" applyAlignment="true" applyProtection="false">
      <alignment horizontal="general" vertical="top" textRotation="0" wrapText="false" indent="0" shrinkToFit="false"/>
      <protection locked="true" hidden="false"/>
    </xf>
    <xf numFmtId="164" fontId="13" fillId="0" borderId="0" xfId="23" applyFont="true" applyBorder="false" applyAlignment="true" applyProtection="false">
      <alignment horizontal="general" vertical="top" textRotation="0" wrapText="true" indent="0" shrinkToFit="false"/>
      <protection locked="true" hidden="false"/>
    </xf>
    <xf numFmtId="164" fontId="9" fillId="0" borderId="0" xfId="23" applyFont="true" applyBorder="false" applyAlignment="true" applyProtection="false">
      <alignment horizontal="center" vertical="bottom" textRotation="0" wrapText="false" indent="0" shrinkToFit="false"/>
      <protection locked="true" hidden="false"/>
    </xf>
    <xf numFmtId="164" fontId="9" fillId="0" borderId="0" xfId="23" applyFont="true" applyBorder="true" applyAlignment="true" applyProtection="false">
      <alignment horizontal="center" vertical="center" textRotation="90" wrapText="false" indent="0" shrinkToFit="false"/>
      <protection locked="true" hidden="false"/>
    </xf>
    <xf numFmtId="164" fontId="8" fillId="0" borderId="0" xfId="23" applyFont="true" applyBorder="false" applyAlignment="true" applyProtection="false">
      <alignment horizontal="center" vertical="bottom" textRotation="0" wrapText="false" indent="0" shrinkToFit="false"/>
      <protection locked="true" hidden="false"/>
    </xf>
    <xf numFmtId="172" fontId="8" fillId="0" borderId="22" xfId="23" applyFont="true" applyBorder="true" applyAlignment="true" applyProtection="false">
      <alignment horizontal="center" vertical="bottom" textRotation="0" wrapText="false" indent="0" shrinkToFit="false"/>
      <protection locked="true" hidden="false"/>
    </xf>
    <xf numFmtId="173" fontId="8" fillId="3" borderId="22" xfId="23" applyFont="true" applyBorder="true" applyAlignment="true" applyProtection="false">
      <alignment horizontal="center" vertical="bottom" textRotation="0" wrapText="false" indent="0" shrinkToFit="false"/>
      <protection locked="true" hidden="false"/>
    </xf>
    <xf numFmtId="172" fontId="8" fillId="3" borderId="22" xfId="23" applyFont="true" applyBorder="true" applyAlignment="true" applyProtection="false">
      <alignment horizontal="center" vertical="bottom" textRotation="0" wrapText="false" indent="0" shrinkToFit="false"/>
      <protection locked="true" hidden="false"/>
    </xf>
    <xf numFmtId="164" fontId="8" fillId="0" borderId="23" xfId="23" applyFont="true" applyBorder="true" applyAlignment="true" applyProtection="false">
      <alignment horizontal="center" vertical="bottom" textRotation="0" wrapText="false" indent="0" shrinkToFit="false"/>
      <protection locked="true" hidden="false"/>
    </xf>
    <xf numFmtId="167" fontId="9" fillId="0" borderId="0" xfId="23" applyFont="true" applyBorder="false" applyAlignment="false" applyProtection="false">
      <alignment horizontal="general" vertical="bottom" textRotation="0" wrapText="false" indent="0" shrinkToFit="false"/>
      <protection locked="true" hidden="false"/>
    </xf>
    <xf numFmtId="172" fontId="8" fillId="0" borderId="0" xfId="23" applyFont="true" applyBorder="false" applyAlignment="false" applyProtection="false">
      <alignment horizontal="general" vertical="bottom" textRotation="0" wrapText="false" indent="0" shrinkToFit="false"/>
      <protection locked="true" hidden="false"/>
    </xf>
    <xf numFmtId="172" fontId="8" fillId="0"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true" applyAlignment="true" applyProtection="false">
      <alignment horizontal="center" vertical="center" textRotation="90" wrapText="true" indent="0" shrinkToFit="false"/>
      <protection locked="true" hidden="false"/>
    </xf>
    <xf numFmtId="164" fontId="8" fillId="0" borderId="0" xfId="23" applyFont="true" applyBorder="false" applyAlignment="false" applyProtection="false">
      <alignment horizontal="general" vertical="bottom" textRotation="0" wrapText="false" indent="0" shrinkToFit="false"/>
      <protection locked="true" hidden="false"/>
    </xf>
    <xf numFmtId="172" fontId="8" fillId="0" borderId="22" xfId="23" applyFont="true" applyBorder="true" applyAlignment="true" applyProtection="false">
      <alignment horizontal="center" vertical="bottom" textRotation="0" wrapText="false" indent="0" shrinkToFit="false"/>
      <protection locked="true" hidden="false"/>
    </xf>
    <xf numFmtId="164" fontId="8" fillId="0" borderId="22" xfId="23" applyFont="true" applyBorder="true" applyAlignment="true" applyProtection="false">
      <alignment horizontal="center" vertical="bottom" textRotation="0" wrapText="false" indent="0" shrinkToFit="false"/>
      <protection locked="true" hidden="false"/>
    </xf>
    <xf numFmtId="173" fontId="8" fillId="0" borderId="22" xfId="23" applyFont="true" applyBorder="true" applyAlignment="true" applyProtection="false">
      <alignment horizontal="center" vertical="bottom" textRotation="0" wrapText="false" indent="0" shrinkToFit="false"/>
      <protection locked="true" hidden="false"/>
    </xf>
    <xf numFmtId="167" fontId="8" fillId="0" borderId="0" xfId="31" applyFont="true" applyBorder="true" applyAlignment="true" applyProtection="true">
      <alignment horizontal="general" vertical="bottom" textRotation="0" wrapText="false" indent="0" shrinkToFit="false"/>
      <protection locked="true" hidden="false"/>
    </xf>
    <xf numFmtId="164" fontId="8" fillId="0" borderId="0" xfId="23" applyFont="true" applyBorder="true" applyAlignment="true" applyProtection="false">
      <alignment horizontal="left" vertical="bottom" textRotation="0" wrapText="true" indent="0" shrinkToFit="false"/>
      <protection locked="true" hidden="false"/>
    </xf>
    <xf numFmtId="164" fontId="9" fillId="0" borderId="0" xfId="23" applyFont="true" applyBorder="true" applyAlignment="true" applyProtection="false">
      <alignment horizontal="center" vertical="center" textRotation="0" wrapText="false" indent="0" shrinkToFit="false"/>
      <protection locked="true" hidden="false"/>
    </xf>
    <xf numFmtId="164" fontId="9" fillId="0"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false" applyAlignment="true" applyProtection="false">
      <alignment horizontal="general" vertical="bottom" textRotation="0" wrapText="true" indent="0" shrinkToFit="false"/>
      <protection locked="true" hidden="false"/>
    </xf>
    <xf numFmtId="164" fontId="8" fillId="3" borderId="24" xfId="23" applyFont="true" applyBorder="true" applyAlignment="true" applyProtection="false">
      <alignment horizontal="center" vertical="bottom" textRotation="0" wrapText="false" indent="0" shrinkToFit="false"/>
      <protection locked="true" hidden="false"/>
    </xf>
    <xf numFmtId="164" fontId="8" fillId="0" borderId="25" xfId="23" applyFont="true" applyBorder="true" applyAlignment="true" applyProtection="false">
      <alignment horizontal="center" vertical="bottom" textRotation="0" wrapText="false" indent="0" shrinkToFit="false"/>
      <protection locked="true" hidden="false"/>
    </xf>
    <xf numFmtId="168" fontId="8" fillId="0" borderId="25" xfId="23" applyFont="true" applyBorder="true" applyAlignment="true" applyProtection="false">
      <alignment horizontal="center" vertical="bottom" textRotation="0" wrapText="false" indent="0" shrinkToFit="false"/>
      <protection locked="true" hidden="false"/>
    </xf>
    <xf numFmtId="174" fontId="8" fillId="0" borderId="25" xfId="23" applyFont="true" applyBorder="true" applyAlignment="true" applyProtection="false">
      <alignment horizontal="center" vertical="bottom" textRotation="0" wrapText="false" indent="0" shrinkToFit="false"/>
      <protection locked="true" hidden="false"/>
    </xf>
    <xf numFmtId="164" fontId="9" fillId="0" borderId="25" xfId="23" applyFont="true" applyBorder="true" applyAlignment="true" applyProtection="false">
      <alignment horizontal="center" vertical="bottom" textRotation="0" wrapText="false" indent="0" shrinkToFit="false"/>
      <protection locked="true" hidden="false"/>
    </xf>
    <xf numFmtId="167" fontId="8" fillId="3" borderId="25" xfId="23" applyFont="true" applyBorder="true" applyAlignment="true" applyProtection="false">
      <alignment horizontal="center" vertical="bottom" textRotation="0" wrapText="false" indent="0" shrinkToFit="false"/>
      <protection locked="true" hidden="false"/>
    </xf>
    <xf numFmtId="164" fontId="8" fillId="3" borderId="26" xfId="23" applyFont="true" applyBorder="true" applyAlignment="true" applyProtection="false">
      <alignment horizontal="center" vertical="bottom" textRotation="0" wrapText="false" indent="0" shrinkToFit="false"/>
      <protection locked="true" hidden="false"/>
    </xf>
    <xf numFmtId="164" fontId="8" fillId="0" borderId="27" xfId="23" applyFont="true" applyBorder="true" applyAlignment="true" applyProtection="false">
      <alignment horizontal="center" vertical="bottom" textRotation="0" wrapText="false" indent="0" shrinkToFit="false"/>
      <protection locked="true" hidden="false"/>
    </xf>
    <xf numFmtId="168" fontId="8" fillId="0" borderId="27" xfId="23" applyFont="true" applyBorder="true" applyAlignment="true" applyProtection="false">
      <alignment horizontal="center" vertical="bottom" textRotation="0" wrapText="false" indent="0" shrinkToFit="false"/>
      <protection locked="true" hidden="false"/>
    </xf>
    <xf numFmtId="174" fontId="8" fillId="0" borderId="27" xfId="23" applyFont="true" applyBorder="true" applyAlignment="true" applyProtection="false">
      <alignment horizontal="center" vertical="bottom" textRotation="0" wrapText="false" indent="0" shrinkToFit="false"/>
      <protection locked="true" hidden="false"/>
    </xf>
    <xf numFmtId="164" fontId="8" fillId="3" borderId="28" xfId="23" applyFont="true" applyBorder="true" applyAlignment="true" applyProtection="false">
      <alignment horizontal="center" vertical="bottom" textRotation="0" wrapText="false" indent="0" shrinkToFit="false"/>
      <protection locked="true" hidden="false"/>
    </xf>
    <xf numFmtId="164" fontId="8" fillId="0" borderId="29" xfId="23" applyFont="true" applyBorder="true" applyAlignment="true" applyProtection="false">
      <alignment horizontal="center" vertical="bottom" textRotation="0" wrapText="false" indent="0" shrinkToFit="false"/>
      <protection locked="true" hidden="false"/>
    </xf>
    <xf numFmtId="168" fontId="8" fillId="0" borderId="29" xfId="23" applyFont="true" applyBorder="true" applyAlignment="true" applyProtection="false">
      <alignment horizontal="center" vertical="bottom" textRotation="0" wrapText="false" indent="0" shrinkToFit="false"/>
      <protection locked="true" hidden="false"/>
    </xf>
    <xf numFmtId="174" fontId="8" fillId="0" borderId="29" xfId="23" applyFont="true" applyBorder="true" applyAlignment="true" applyProtection="false">
      <alignment horizontal="center" vertical="bottom" textRotation="0" wrapText="false" indent="0" shrinkToFit="false"/>
      <protection locked="true" hidden="false"/>
    </xf>
    <xf numFmtId="164" fontId="9" fillId="0" borderId="24" xfId="23" applyFont="true" applyBorder="true" applyAlignment="true" applyProtection="false">
      <alignment horizontal="center" vertical="bottom" textRotation="0" wrapText="false" indent="0" shrinkToFit="false"/>
      <protection locked="true" hidden="false"/>
    </xf>
    <xf numFmtId="168" fontId="9" fillId="0" borderId="25" xfId="23" applyFont="true" applyBorder="true" applyAlignment="true" applyProtection="false">
      <alignment horizontal="center" vertical="bottom" textRotation="0" wrapText="false" indent="0" shrinkToFit="false"/>
      <protection locked="true" hidden="false"/>
    </xf>
    <xf numFmtId="174" fontId="9" fillId="0" borderId="25" xfId="23" applyFont="true" applyBorder="true" applyAlignment="true" applyProtection="false">
      <alignment horizontal="center" vertical="bottom" textRotation="0" wrapText="false" indent="0" shrinkToFit="false"/>
      <protection locked="true" hidden="false"/>
    </xf>
    <xf numFmtId="167" fontId="9" fillId="0" borderId="25" xfId="23" applyFont="true" applyBorder="true" applyAlignment="true" applyProtection="false">
      <alignment horizontal="center" vertical="bottom" textRotation="0" wrapText="false" indent="0" shrinkToFit="false"/>
      <protection locked="true" hidden="false"/>
    </xf>
    <xf numFmtId="174" fontId="8" fillId="0" borderId="0" xfId="23" applyFont="true" applyBorder="false" applyAlignment="false" applyProtection="false">
      <alignment horizontal="general" vertical="bottom" textRotation="0" wrapText="false" indent="0" shrinkToFit="false"/>
      <protection locked="true" hidden="false"/>
    </xf>
    <xf numFmtId="175" fontId="9" fillId="0" borderId="0" xfId="23" applyFont="true" applyBorder="false" applyAlignment="false" applyProtection="false">
      <alignment horizontal="general" vertical="bottom" textRotation="0" wrapText="false" indent="0" shrinkToFit="false"/>
      <protection locked="true" hidden="false"/>
    </xf>
    <xf numFmtId="164" fontId="9" fillId="5"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false" applyAlignment="true" applyProtection="false">
      <alignment horizontal="right" vertical="bottom" textRotation="0" wrapText="false" indent="0" shrinkToFit="false"/>
      <protection locked="true" hidden="false"/>
    </xf>
    <xf numFmtId="164" fontId="13" fillId="0" borderId="0" xfId="23" applyFont="true" applyBorder="false" applyAlignment="false" applyProtection="false">
      <alignment horizontal="general" vertical="bottom" textRotation="0" wrapText="false" indent="0" shrinkToFit="false"/>
      <protection locked="true" hidden="false"/>
    </xf>
    <xf numFmtId="175" fontId="8" fillId="0" borderId="0" xfId="23" applyFont="true" applyBorder="false" applyAlignment="false" applyProtection="false">
      <alignment horizontal="general" vertical="bottom" textRotation="0" wrapText="false" indent="0" shrinkToFit="false"/>
      <protection locked="true" hidden="false"/>
    </xf>
    <xf numFmtId="167" fontId="9" fillId="5" borderId="0" xfId="23" applyFont="true" applyBorder="false" applyAlignment="false" applyProtection="false">
      <alignment horizontal="general" vertical="bottom" textRotation="0" wrapText="false" indent="0" shrinkToFit="false"/>
      <protection locked="true" hidden="false"/>
    </xf>
    <xf numFmtId="164" fontId="14" fillId="0" borderId="0" xfId="23" applyFont="true" applyBorder="false" applyAlignment="false" applyProtection="false">
      <alignment horizontal="general" vertical="bottom" textRotation="0" wrapText="false" indent="0" shrinkToFit="false"/>
      <protection locked="true" hidden="false"/>
    </xf>
    <xf numFmtId="164" fontId="9" fillId="0" borderId="30" xfId="23" applyFont="true" applyBorder="true" applyAlignment="true" applyProtection="false">
      <alignment horizontal="center" vertical="center" textRotation="0" wrapText="true" indent="0" shrinkToFit="false"/>
      <protection locked="true" hidden="false"/>
    </xf>
    <xf numFmtId="164" fontId="9" fillId="3" borderId="30" xfId="23" applyFont="true" applyBorder="true" applyAlignment="true" applyProtection="false">
      <alignment horizontal="center" vertical="center" textRotation="0" wrapText="true" indent="0" shrinkToFit="false"/>
      <protection locked="true" hidden="false"/>
    </xf>
    <xf numFmtId="164" fontId="8" fillId="0" borderId="30" xfId="23" applyFont="true" applyBorder="true" applyAlignment="true" applyProtection="false">
      <alignment horizontal="center" vertical="center" textRotation="0" wrapText="true" indent="0" shrinkToFit="false"/>
      <protection locked="true" hidden="false"/>
    </xf>
    <xf numFmtId="164" fontId="8" fillId="3" borderId="30" xfId="23" applyFont="true" applyBorder="true" applyAlignment="true" applyProtection="false">
      <alignment horizontal="center" vertical="center" textRotation="0" wrapText="true" indent="0" shrinkToFit="false"/>
      <protection locked="true" hidden="false"/>
    </xf>
    <xf numFmtId="167" fontId="9" fillId="3" borderId="30" xfId="23" applyFont="true" applyBorder="true" applyAlignment="true" applyProtection="false">
      <alignment horizontal="center" vertical="center" textRotation="0" wrapText="true" indent="0" shrinkToFit="false"/>
      <protection locked="true" hidden="false"/>
    </xf>
    <xf numFmtId="167" fontId="9" fillId="0" borderId="30" xfId="23" applyFont="true" applyBorder="true" applyAlignment="true" applyProtection="false">
      <alignment horizontal="center" vertical="center" textRotation="0" wrapText="true" indent="0" shrinkToFit="false"/>
      <protection locked="true" hidden="false"/>
    </xf>
    <xf numFmtId="167" fontId="8" fillId="0" borderId="30" xfId="23" applyFont="true" applyBorder="true" applyAlignment="true" applyProtection="false">
      <alignment horizontal="center" vertical="center" textRotation="0" wrapText="true" indent="0" shrinkToFit="false"/>
      <protection locked="true" hidden="false"/>
    </xf>
    <xf numFmtId="164" fontId="8" fillId="3" borderId="0" xfId="23" applyFont="true" applyBorder="true" applyAlignment="true" applyProtection="false">
      <alignment horizontal="center" vertical="center" textRotation="0" wrapText="true" indent="0" shrinkToFit="false"/>
      <protection locked="true" hidden="false"/>
    </xf>
    <xf numFmtId="164" fontId="14" fillId="3" borderId="0" xfId="23" applyFont="true" applyBorder="false" applyAlignment="false" applyProtection="false">
      <alignment horizontal="general" vertical="bottom" textRotation="0" wrapText="false" indent="0" shrinkToFit="false"/>
      <protection locked="true" hidden="false"/>
    </xf>
    <xf numFmtId="164" fontId="8" fillId="0" borderId="0" xfId="23" applyFont="true" applyBorder="false" applyAlignment="true" applyProtection="false">
      <alignment horizontal="left"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7" fontId="9" fillId="0" borderId="0" xfId="19" applyFont="true" applyBorder="true" applyAlignment="true" applyProtection="true">
      <alignment horizontal="center" vertical="bottom" textRotation="0" wrapText="false" indent="0" shrinkToFit="false"/>
      <protection locked="true" hidden="false"/>
    </xf>
    <xf numFmtId="167" fontId="8"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7" fontId="9" fillId="0" borderId="1" xfId="19"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7" fontId="9" fillId="0" borderId="1" xfId="23" applyFont="true" applyBorder="true" applyAlignment="true" applyProtection="false">
      <alignment horizontal="right" vertical="bottom" textRotation="0" wrapText="true" indent="0" shrinkToFit="false"/>
      <protection locked="true" hidden="false"/>
    </xf>
    <xf numFmtId="164" fontId="11" fillId="0" borderId="0" xfId="23" applyFont="true" applyBorder="true" applyAlignment="true" applyProtection="false">
      <alignment horizontal="left" vertical="bottom" textRotation="0" wrapText="false" indent="0" shrinkToFit="false"/>
      <protection locked="true" hidden="false"/>
    </xf>
    <xf numFmtId="164" fontId="12" fillId="0" borderId="0" xfId="23" applyFont="true" applyBorder="false" applyAlignment="false" applyProtection="false">
      <alignment horizontal="general" vertical="bottom" textRotation="0" wrapText="false" indent="0" shrinkToFit="false"/>
      <protection locked="true" hidden="false"/>
    </xf>
    <xf numFmtId="164" fontId="12" fillId="0" borderId="0" xfId="23" applyFont="true" applyBorder="true" applyAlignment="true" applyProtection="false">
      <alignment horizontal="left" vertical="bottom" textRotation="0" wrapText="false" indent="0" shrinkToFit="false"/>
      <protection locked="true" hidden="false"/>
    </xf>
    <xf numFmtId="164" fontId="12" fillId="0" borderId="0" xfId="23" applyFont="true" applyBorder="false" applyAlignment="true" applyProtection="false">
      <alignment horizontal="left" vertical="bottom" textRotation="0" wrapText="false" indent="0" shrinkToFit="false"/>
      <protection locked="true" hidden="false"/>
    </xf>
    <xf numFmtId="164" fontId="12" fillId="0" borderId="0" xfId="23" applyFont="true" applyBorder="false" applyAlignment="true" applyProtection="false">
      <alignment horizontal="general" vertical="bottom" textRotation="0" wrapText="false" indent="0" shrinkToFit="false"/>
      <protection locked="true" hidden="false"/>
    </xf>
    <xf numFmtId="176" fontId="9" fillId="0" borderId="8" xfId="23" applyFont="true" applyBorder="true" applyAlignment="true" applyProtection="false">
      <alignment horizontal="center" vertical="bottom" textRotation="0" wrapText="false" indent="0" shrinkToFit="false"/>
      <protection locked="true" hidden="false"/>
    </xf>
    <xf numFmtId="164" fontId="9" fillId="0" borderId="8" xfId="23" applyFont="true" applyBorder="true" applyAlignment="false" applyProtection="false">
      <alignment horizontal="general" vertical="bottom" textRotation="0" wrapText="false" indent="0" shrinkToFit="false"/>
      <protection locked="true" hidden="false"/>
    </xf>
    <xf numFmtId="164" fontId="9" fillId="0" borderId="7" xfId="23" applyFont="true" applyBorder="true" applyAlignment="true" applyProtection="false">
      <alignment horizontal="center" vertical="bottom" textRotation="0" wrapText="false" indent="0" shrinkToFit="false"/>
      <protection locked="true" hidden="false"/>
    </xf>
    <xf numFmtId="164" fontId="9" fillId="0" borderId="10" xfId="23" applyFont="true" applyBorder="true" applyAlignment="false" applyProtection="false">
      <alignment horizontal="general" vertical="bottom" textRotation="0" wrapText="false" indent="0" shrinkToFit="false"/>
      <protection locked="true" hidden="false"/>
    </xf>
    <xf numFmtId="164" fontId="9" fillId="0" borderId="11" xfId="23" applyFont="true" applyBorder="true" applyAlignment="false" applyProtection="false">
      <alignment horizontal="general" vertical="bottom" textRotation="0" wrapText="false" indent="0" shrinkToFit="false"/>
      <protection locked="true" hidden="false"/>
    </xf>
    <xf numFmtId="164" fontId="9" fillId="0" borderId="12" xfId="23" applyFont="true" applyBorder="true" applyAlignment="false" applyProtection="false">
      <alignment horizontal="general" vertical="bottom" textRotation="0" wrapText="false" indent="0" shrinkToFit="false"/>
      <protection locked="true" hidden="false"/>
    </xf>
    <xf numFmtId="164" fontId="8" fillId="0" borderId="2" xfId="23" applyFont="true" applyBorder="true" applyAlignment="true" applyProtection="false">
      <alignment horizontal="general" vertical="bottom" textRotation="0" wrapText="true" indent="0" shrinkToFit="false"/>
      <protection locked="true" hidden="false"/>
    </xf>
    <xf numFmtId="164" fontId="8" fillId="0" borderId="6" xfId="23" applyFont="true" applyBorder="true" applyAlignment="true" applyProtection="false">
      <alignment horizontal="general" vertical="bottom" textRotation="0" wrapText="true" indent="0" shrinkToFit="false"/>
      <protection locked="true" hidden="false"/>
    </xf>
    <xf numFmtId="164" fontId="8" fillId="0" borderId="0" xfId="23" applyFont="true" applyBorder="true" applyAlignment="true" applyProtection="false">
      <alignment horizontal="general" vertical="bottom" textRotation="0" wrapText="true" indent="0" shrinkToFit="false"/>
      <protection locked="true" hidden="false"/>
    </xf>
    <xf numFmtId="167" fontId="9" fillId="0" borderId="1" xfId="23" applyFont="true" applyBorder="true" applyAlignment="true" applyProtection="false">
      <alignment horizontal="general" vertical="bottom" textRotation="0" wrapText="true" indent="0" shrinkToFit="false"/>
      <protection locked="true" hidden="false"/>
    </xf>
    <xf numFmtId="164" fontId="8" fillId="0" borderId="4" xfId="23" applyFont="true" applyBorder="true" applyAlignment="true" applyProtection="false">
      <alignment horizontal="general" vertical="bottom" textRotation="0" wrapText="true" indent="0" shrinkToFit="false"/>
      <protection locked="true" hidden="false"/>
    </xf>
    <xf numFmtId="164" fontId="8" fillId="0" borderId="5" xfId="23" applyFont="true" applyBorder="true" applyAlignment="true" applyProtection="false">
      <alignment horizontal="general" vertical="bottom" textRotation="0" wrapText="true" indent="0" shrinkToFit="false"/>
      <protection locked="true" hidden="false"/>
    </xf>
    <xf numFmtId="164" fontId="8" fillId="0" borderId="9" xfId="23" applyFont="true" applyBorder="true" applyAlignment="true" applyProtection="false">
      <alignment horizontal="general" vertical="bottom" textRotation="0" wrapText="true" indent="0" shrinkToFit="false"/>
      <protection locked="true" hidden="false"/>
    </xf>
    <xf numFmtId="167" fontId="9" fillId="0" borderId="3" xfId="23" applyFont="true" applyBorder="true" applyAlignment="true" applyProtection="false">
      <alignment horizontal="general" vertical="bottom" textRotation="0" wrapText="true" indent="0" shrinkToFit="false"/>
      <protection locked="true" hidden="false"/>
    </xf>
    <xf numFmtId="167" fontId="8" fillId="0" borderId="0" xfId="29" applyFont="true" applyBorder="true" applyAlignment="true" applyProtection="true">
      <alignment horizontal="general" vertical="bottom" textRotation="0" wrapText="false" indent="0" shrinkToFit="false"/>
      <protection locked="true" hidden="false"/>
    </xf>
    <xf numFmtId="164" fontId="9" fillId="0" borderId="6" xfId="23" applyFont="true" applyBorder="true" applyAlignment="true" applyProtection="false">
      <alignment horizontal="general" vertical="bottom" textRotation="0" wrapText="true" indent="0" shrinkToFit="false"/>
      <protection locked="true" hidden="false"/>
    </xf>
    <xf numFmtId="164" fontId="9" fillId="0" borderId="0" xfId="23" applyFont="true" applyBorder="true" applyAlignment="true" applyProtection="false">
      <alignment horizontal="general" vertical="bottom" textRotation="0" wrapText="true" indent="0" shrinkToFit="false"/>
      <protection locked="true" hidden="false"/>
    </xf>
    <xf numFmtId="164" fontId="9" fillId="0" borderId="7" xfId="23" applyFont="true" applyBorder="true" applyAlignment="false" applyProtection="false">
      <alignment horizontal="general" vertical="bottom" textRotation="0" wrapText="false" indent="0" shrinkToFit="false"/>
      <protection locked="true" hidden="false"/>
    </xf>
    <xf numFmtId="164" fontId="9" fillId="0" borderId="13" xfId="23" applyFont="true" applyBorder="true" applyAlignment="false" applyProtection="false">
      <alignment horizontal="general" vertical="bottom" textRotation="0" wrapText="false" indent="0" shrinkToFit="false"/>
      <protection locked="true" hidden="false"/>
    </xf>
    <xf numFmtId="164" fontId="9" fillId="0" borderId="14" xfId="23" applyFont="true" applyBorder="true" applyAlignment="false" applyProtection="false">
      <alignment horizontal="general" vertical="bottom" textRotation="0" wrapText="false" indent="0" shrinkToFit="false"/>
      <protection locked="true" hidden="false"/>
    </xf>
    <xf numFmtId="167" fontId="9" fillId="0" borderId="15" xfId="23" applyFont="true" applyBorder="true" applyAlignment="true" applyProtection="false">
      <alignment horizontal="general" vertical="bottom" textRotation="0" wrapText="true" indent="0" shrinkToFit="false"/>
      <protection locked="true" hidden="false"/>
    </xf>
    <xf numFmtId="167" fontId="9" fillId="0" borderId="15" xfId="23" applyFont="true" applyBorder="true" applyAlignment="false" applyProtection="false">
      <alignment horizontal="general" vertical="bottom" textRotation="0" wrapText="false" indent="0" shrinkToFit="false"/>
      <protection locked="true" hidden="false"/>
    </xf>
    <xf numFmtId="167" fontId="9" fillId="0" borderId="7" xfId="23" applyFont="true" applyBorder="true" applyAlignment="false" applyProtection="false">
      <alignment horizontal="general" vertical="bottom" textRotation="0" wrapText="false" indent="0" shrinkToFit="false"/>
      <protection locked="true" hidden="false"/>
    </xf>
    <xf numFmtId="167" fontId="9" fillId="0" borderId="0" xfId="23" applyFont="true" applyBorder="false" applyAlignment="true" applyProtection="false">
      <alignment horizontal="general" vertical="bottom" textRotation="0" wrapText="true" indent="0" shrinkToFit="false"/>
      <protection locked="true" hidden="false"/>
    </xf>
    <xf numFmtId="177" fontId="9" fillId="0"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false" applyAlignment="true" applyProtection="false">
      <alignment horizontal="center" vertical="center" textRotation="0" wrapText="false" indent="0" shrinkToFit="false"/>
      <protection locked="true" hidden="false"/>
    </xf>
    <xf numFmtId="168" fontId="8" fillId="0" borderId="0" xfId="31" applyFont="true" applyBorder="true" applyAlignment="true" applyProtection="true">
      <alignment horizontal="general" vertical="bottom" textRotation="0" wrapText="false" indent="0" shrinkToFit="false"/>
      <protection locked="true" hidden="false"/>
    </xf>
    <xf numFmtId="168" fontId="13" fillId="0" borderId="0" xfId="31" applyFont="true" applyBorder="true" applyAlignment="true" applyProtection="true">
      <alignment horizontal="general" vertical="bottom" textRotation="0" wrapText="false" indent="0" shrinkToFit="false"/>
      <protection locked="true" hidden="false"/>
    </xf>
    <xf numFmtId="168" fontId="13" fillId="0" borderId="0" xfId="23" applyFont="true" applyBorder="false" applyAlignment="false" applyProtection="false">
      <alignment horizontal="general" vertical="bottom" textRotation="0" wrapText="false" indent="0" shrinkToFit="false"/>
      <protection locked="true" hidden="false"/>
    </xf>
    <xf numFmtId="167" fontId="16" fillId="0" borderId="0" xfId="23" applyFont="true" applyBorder="false" applyAlignment="false" applyProtection="false">
      <alignment horizontal="general" vertical="bottom" textRotation="0" wrapText="false" indent="0" shrinkToFit="false"/>
      <protection locked="true" hidden="false"/>
    </xf>
    <xf numFmtId="167" fontId="13" fillId="0" borderId="0" xfId="23" applyFont="true" applyBorder="false" applyAlignment="false" applyProtection="false">
      <alignment horizontal="general" vertical="bottom" textRotation="0" wrapText="false" indent="0" shrinkToFit="false"/>
      <protection locked="true" hidden="false"/>
    </xf>
    <xf numFmtId="168" fontId="9" fillId="0" borderId="0" xfId="23" applyFont="true" applyBorder="false" applyAlignment="false" applyProtection="false">
      <alignment horizontal="general" vertical="bottom" textRotation="0" wrapText="false" indent="0" shrinkToFit="false"/>
      <protection locked="true" hidden="false"/>
    </xf>
    <xf numFmtId="164" fontId="9" fillId="0" borderId="1" xfId="23" applyFont="true" applyBorder="true" applyAlignment="true" applyProtection="false">
      <alignment horizontal="center" vertical="center" textRotation="0" wrapText="false" indent="0" shrinkToFit="false"/>
      <protection locked="true" hidden="false"/>
    </xf>
    <xf numFmtId="167" fontId="8" fillId="0" borderId="0" xfId="23"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7" fontId="9" fillId="0" borderId="1" xfId="19" applyFont="true" applyBorder="true" applyAlignment="true" applyProtection="true">
      <alignment horizontal="center" vertical="bottom" textRotation="0" wrapText="false" indent="0" shrinkToFit="false"/>
      <protection locked="true" hidden="false"/>
    </xf>
    <xf numFmtId="164" fontId="8" fillId="0" borderId="0" xfId="19" applyFont="true" applyBorder="true" applyAlignment="true" applyProtection="true">
      <alignment horizontal="center" vertical="bottom" textRotation="0" wrapText="false" indent="0" shrinkToFit="false"/>
      <protection locked="true" hidden="false"/>
    </xf>
    <xf numFmtId="167" fontId="9" fillId="0"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8" fontId="8" fillId="0" borderId="0" xfId="0" applyFont="true" applyBorder="false" applyAlignment="true" applyProtection="false">
      <alignment horizontal="center" vertical="bottom" textRotation="0" wrapText="false" indent="0" shrinkToFit="false"/>
      <protection locked="true" hidden="false"/>
    </xf>
    <xf numFmtId="168" fontId="8" fillId="0" borderId="0" xfId="0" applyFont="true" applyBorder="fals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7" fontId="9" fillId="0" borderId="1" xfId="0" applyFont="true" applyBorder="true" applyAlignment="true" applyProtection="false">
      <alignment horizontal="center" vertical="bottom" textRotation="0" wrapText="false" indent="0" shrinkToFit="false"/>
      <protection locked="true" hidden="false"/>
    </xf>
    <xf numFmtId="167" fontId="11" fillId="0"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1" xfId="0" applyFont="true" applyBorder="true" applyAlignment="true" applyProtection="false">
      <alignment horizontal="general" vertical="center" textRotation="0" wrapText="false" indent="0" shrinkToFit="false"/>
      <protection locked="true" hidden="false"/>
    </xf>
    <xf numFmtId="164" fontId="9" fillId="0" borderId="12" xfId="0" applyFont="true" applyBorder="true" applyAlignment="true" applyProtection="false">
      <alignment horizontal="general" vertical="center" textRotation="0" wrapText="false" indent="0" shrinkToFit="false"/>
      <protection locked="true" hidden="false"/>
    </xf>
    <xf numFmtId="173" fontId="9" fillId="0" borderId="11" xfId="0" applyFont="true" applyBorder="true" applyAlignment="true" applyProtection="false">
      <alignment horizontal="general" vertical="center" textRotation="0" wrapText="false" indent="0" shrinkToFit="false"/>
      <protection locked="true" hidden="false"/>
    </xf>
    <xf numFmtId="173" fontId="9" fillId="0" borderId="14" xfId="0" applyFont="true" applyBorder="true" applyAlignment="true" applyProtection="false">
      <alignment horizontal="general" vertical="center" textRotation="0" wrapText="false" indent="0" shrinkToFit="false"/>
      <protection locked="true" hidden="false"/>
    </xf>
    <xf numFmtId="164" fontId="9" fillId="0" borderId="14" xfId="0" applyFont="true" applyBorder="true" applyAlignment="true" applyProtection="false">
      <alignment horizontal="general" vertical="center" textRotation="0" wrapText="false" indent="0" shrinkToFit="false"/>
      <protection locked="true" hidden="false"/>
    </xf>
    <xf numFmtId="164" fontId="9" fillId="0" borderId="15" xfId="0" applyFont="true" applyBorder="true" applyAlignment="true" applyProtection="false">
      <alignment horizontal="general" vertical="center" textRotation="0" wrapText="false" indent="0" shrinkToFit="false"/>
      <protection locked="true" hidden="false"/>
    </xf>
    <xf numFmtId="164" fontId="8" fillId="0" borderId="14" xfId="0" applyFont="true" applyBorder="true" applyAlignment="true" applyProtection="false">
      <alignment horizontal="general" vertical="center" textRotation="0" wrapText="false" indent="0" shrinkToFit="false"/>
      <protection locked="true" hidden="false"/>
    </xf>
    <xf numFmtId="164" fontId="8" fillId="0" borderId="14" xfId="0" applyFont="true" applyBorder="true" applyAlignment="true" applyProtection="false">
      <alignment horizontal="center" vertical="center" textRotation="0" wrapText="false" indent="0" shrinkToFit="false"/>
      <protection locked="true" hidden="false"/>
    </xf>
    <xf numFmtId="164" fontId="8" fillId="0" borderId="15" xfId="0" applyFont="true" applyBorder="true" applyAlignment="true" applyProtection="false">
      <alignment horizontal="center" vertical="center" textRotation="0" wrapText="true" indent="0" shrinkToFit="false"/>
      <protection locked="true" hidden="false"/>
    </xf>
    <xf numFmtId="164" fontId="8" fillId="0" borderId="15" xfId="0" applyFont="true" applyBorder="true" applyAlignment="true" applyProtection="false">
      <alignment horizontal="general" vertical="center" textRotation="0" wrapText="true" indent="0" shrinkToFit="false"/>
      <protection locked="true" hidden="false"/>
    </xf>
    <xf numFmtId="164" fontId="8" fillId="0" borderId="31" xfId="0" applyFont="true" applyBorder="true" applyAlignment="true" applyProtection="false">
      <alignment horizontal="general" vertical="center" textRotation="0" wrapText="false" indent="0" shrinkToFit="false"/>
      <protection locked="true" hidden="false"/>
    </xf>
    <xf numFmtId="164" fontId="8" fillId="0" borderId="31" xfId="0" applyFont="true" applyBorder="true" applyAlignment="true" applyProtection="false">
      <alignment horizontal="center" vertical="center" textRotation="0" wrapText="false" indent="0" shrinkToFit="false"/>
      <protection locked="true" hidden="false"/>
    </xf>
    <xf numFmtId="167" fontId="8" fillId="0" borderId="32" xfId="0" applyFont="true" applyBorder="true" applyAlignment="true" applyProtection="false">
      <alignment horizontal="center" vertical="center" textRotation="0" wrapText="false" indent="0" shrinkToFit="false"/>
      <protection locked="true" hidden="false"/>
    </xf>
    <xf numFmtId="173" fontId="8" fillId="0" borderId="31" xfId="0" applyFont="true" applyBorder="true" applyAlignment="true" applyProtection="false">
      <alignment horizontal="general" vertical="center" textRotation="0" wrapText="false" indent="0" shrinkToFit="false"/>
      <protection locked="tru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73" fontId="8" fillId="0" borderId="0" xfId="0" applyFont="true" applyBorder="false" applyAlignment="true" applyProtection="false">
      <alignment horizontal="general" vertical="center" textRotation="0" wrapText="false" indent="0" shrinkToFit="false"/>
      <protection locked="true" hidden="false"/>
    </xf>
    <xf numFmtId="164" fontId="8" fillId="0" borderId="18" xfId="0" applyFont="true" applyBorder="true" applyAlignment="true" applyProtection="false">
      <alignment horizontal="general" vertical="center"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73" fontId="8" fillId="0" borderId="18"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20" xfId="0" applyFont="true" applyBorder="true" applyAlignment="true" applyProtection="false">
      <alignment horizontal="general" vertical="center" textRotation="0" wrapText="false" indent="0" shrinkToFit="false"/>
      <protection locked="true" hidden="false"/>
    </xf>
    <xf numFmtId="164" fontId="8" fillId="0" borderId="20" xfId="0" applyFont="true" applyBorder="true" applyAlignment="true" applyProtection="false">
      <alignment horizontal="center" vertical="center" textRotation="0" wrapText="false" indent="0" shrinkToFit="false"/>
      <protection locked="true" hidden="false"/>
    </xf>
    <xf numFmtId="167" fontId="8" fillId="0" borderId="1" xfId="0" applyFont="true" applyBorder="true" applyAlignment="true" applyProtection="false">
      <alignment horizontal="center" vertical="center" textRotation="0" wrapText="false" indent="0" shrinkToFit="false"/>
      <protection locked="true" hidden="false"/>
    </xf>
    <xf numFmtId="173" fontId="8" fillId="0" borderId="20" xfId="0" applyFont="true" applyBorder="true" applyAlignment="true" applyProtection="false">
      <alignment horizontal="general" vertical="center" textRotation="0" wrapText="false" indent="0" shrinkToFit="false"/>
      <protection locked="true" hidden="false"/>
    </xf>
    <xf numFmtId="173" fontId="8" fillId="0" borderId="0" xfId="0" applyFont="true" applyBorder="true" applyAlignment="true" applyProtection="false">
      <alignment horizontal="general" vertical="center" textRotation="0" wrapText="false" indent="0" shrinkToFit="false"/>
      <protection locked="true" hidden="false"/>
    </xf>
    <xf numFmtId="164" fontId="9" fillId="2" borderId="14" xfId="0" applyFont="true" applyBorder="true" applyAlignment="true" applyProtection="false">
      <alignment horizontal="general" vertical="center" textRotation="0" wrapText="false" indent="0" shrinkToFit="false"/>
      <protection locked="true" hidden="false"/>
    </xf>
    <xf numFmtId="164" fontId="9" fillId="2" borderId="14" xfId="0" applyFont="true" applyBorder="true" applyAlignment="true" applyProtection="false">
      <alignment horizontal="center" vertical="center" textRotation="0" wrapText="false" indent="0" shrinkToFit="false"/>
      <protection locked="true" hidden="false"/>
    </xf>
    <xf numFmtId="167" fontId="9" fillId="2" borderId="15" xfId="0" applyFont="true" applyBorder="true" applyAlignment="true" applyProtection="false">
      <alignment horizontal="center" vertical="center" textRotation="0" wrapText="false" indent="0" shrinkToFit="false"/>
      <protection locked="true" hidden="false"/>
    </xf>
    <xf numFmtId="173" fontId="9" fillId="2" borderId="14" xfId="0" applyFont="true" applyBorder="true" applyAlignment="true" applyProtection="false">
      <alignment horizontal="general" vertical="center" textRotation="0" wrapText="false" indent="0" shrinkToFit="false"/>
      <protection locked="true" hidden="false"/>
    </xf>
    <xf numFmtId="164" fontId="8" fillId="0" borderId="15" xfId="0" applyFont="true" applyBorder="true" applyAlignment="true" applyProtection="false">
      <alignment horizontal="general" vertical="center" textRotation="0" wrapText="false" indent="0" shrinkToFit="false"/>
      <protection locked="true" hidden="false"/>
    </xf>
    <xf numFmtId="164" fontId="9" fillId="0" borderId="15" xfId="0" applyFont="true" applyBorder="true" applyAlignment="true" applyProtection="false">
      <alignment horizontal="center" vertical="center" textRotation="0" wrapText="true" indent="0" shrinkToFit="false"/>
      <protection locked="true" hidden="false"/>
    </xf>
    <xf numFmtId="164" fontId="8" fillId="0" borderId="31" xfId="0" applyFont="true" applyBorder="true" applyAlignment="true" applyProtection="false">
      <alignment horizontal="left" vertical="center" textRotation="0" wrapText="false" indent="0" shrinkToFit="false"/>
      <protection locked="true" hidden="false"/>
    </xf>
    <xf numFmtId="167" fontId="9" fillId="0" borderId="32" xfId="0" applyFont="true" applyBorder="true" applyAlignment="true" applyProtection="false">
      <alignment horizontal="center" vertical="center" textRotation="0" wrapText="false" indent="0" shrinkToFit="false"/>
      <protection locked="true" hidden="false"/>
    </xf>
    <xf numFmtId="164" fontId="8" fillId="0" borderId="18" xfId="0" applyFont="true" applyBorder="true" applyAlignment="true" applyProtection="false">
      <alignment horizontal="left" vertical="center" textRotation="0" wrapText="false" indent="0" shrinkToFit="false"/>
      <protection locked="true" hidden="false"/>
    </xf>
    <xf numFmtId="164" fontId="8" fillId="0" borderId="20" xfId="0" applyFont="true" applyBorder="true" applyAlignment="true" applyProtection="false">
      <alignment horizontal="left" vertical="center" textRotation="0" wrapText="false" indent="0" shrinkToFit="false"/>
      <protection locked="true" hidden="false"/>
    </xf>
    <xf numFmtId="167" fontId="9" fillId="0" borderId="2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1" fillId="0" borderId="11" xfId="23" applyFont="true" applyBorder="true" applyAlignment="true" applyProtection="false">
      <alignment horizontal="general" vertical="center" textRotation="0" wrapText="false" indent="0" shrinkToFit="false"/>
      <protection locked="true" hidden="false"/>
    </xf>
    <xf numFmtId="164" fontId="11" fillId="0" borderId="14" xfId="23" applyFont="true" applyBorder="true" applyAlignment="true" applyProtection="false">
      <alignment horizontal="center" vertical="center" textRotation="0" wrapText="true" indent="0" shrinkToFit="false"/>
      <protection locked="true" hidden="false"/>
    </xf>
    <xf numFmtId="164" fontId="12" fillId="0" borderId="9" xfId="33" applyFont="true" applyBorder="true" applyAlignment="true" applyProtection="false">
      <alignment horizontal="right" vertical="center" textRotation="0" wrapText="false" indent="0" shrinkToFit="false"/>
      <protection locked="true" hidden="false"/>
    </xf>
    <xf numFmtId="164" fontId="11" fillId="0" borderId="14" xfId="33" applyFont="true" applyBorder="true" applyAlignment="true" applyProtection="false">
      <alignment horizontal="right" vertical="center" textRotation="0" wrapText="false" indent="0" shrinkToFit="false"/>
      <protection locked="true" hidden="false"/>
    </xf>
    <xf numFmtId="164" fontId="11" fillId="0" borderId="14" xfId="23" applyFont="true" applyBorder="true" applyAlignment="true" applyProtection="false">
      <alignment horizontal="right" vertical="center" textRotation="0" wrapText="false" indent="0" shrinkToFit="false"/>
      <protection locked="true" hidden="false"/>
    </xf>
    <xf numFmtId="164" fontId="12" fillId="0" borderId="14" xfId="23" applyFont="true" applyBorder="true" applyAlignment="true" applyProtection="false">
      <alignment horizontal="right" vertical="center" textRotation="0" wrapText="true" indent="0" shrinkToFit="false"/>
      <protection locked="true" hidden="false"/>
    </xf>
    <xf numFmtId="167" fontId="12" fillId="0" borderId="14" xfId="31" applyFont="true" applyBorder="true" applyAlignment="true" applyProtection="true">
      <alignment horizontal="general" vertical="center" textRotation="0" wrapText="false" indent="0" shrinkToFit="false"/>
      <protection locked="true" hidden="false"/>
    </xf>
    <xf numFmtId="167" fontId="12" fillId="0" borderId="14" xfId="23" applyFont="true" applyBorder="true" applyAlignment="true" applyProtection="false">
      <alignment horizontal="right" vertical="center" textRotation="0" wrapText="false" indent="0" shrinkToFit="false"/>
      <protection locked="true" hidden="false"/>
    </xf>
    <xf numFmtId="164" fontId="12" fillId="0" borderId="14" xfId="33" applyFont="true" applyBorder="true" applyAlignment="true" applyProtection="false">
      <alignment horizontal="right" vertical="center" textRotation="0" wrapText="true" indent="0" shrinkToFit="false"/>
      <protection locked="true" hidden="false"/>
    </xf>
    <xf numFmtId="168" fontId="12" fillId="0" borderId="14" xfId="31" applyFont="true" applyBorder="true" applyAlignment="true" applyProtection="true">
      <alignment horizontal="general" vertical="center" textRotation="0" wrapText="false" indent="0" shrinkToFit="false"/>
      <protection locked="true" hidden="false"/>
    </xf>
    <xf numFmtId="164" fontId="12" fillId="0" borderId="14" xfId="23" applyFont="true" applyBorder="true" applyAlignment="true" applyProtection="false">
      <alignment horizontal="general" vertical="center" textRotation="0" wrapText="false" indent="0" shrinkToFit="false"/>
      <protection locked="true" hidden="false"/>
    </xf>
    <xf numFmtId="164" fontId="12" fillId="0" borderId="14" xfId="23" applyFont="true" applyBorder="true" applyAlignment="true" applyProtection="false">
      <alignment horizontal="right" vertical="center" textRotation="0" wrapText="false" indent="0" shrinkToFit="false"/>
      <protection locked="true" hidden="false"/>
    </xf>
    <xf numFmtId="178" fontId="8" fillId="0" borderId="14" xfId="33" applyFont="true" applyBorder="true" applyAlignment="true" applyProtection="false">
      <alignment horizontal="right" vertical="center" textRotation="0" wrapText="true" indent="0" shrinkToFit="false"/>
      <protection locked="true" hidden="false"/>
    </xf>
    <xf numFmtId="167" fontId="13" fillId="0" borderId="14" xfId="31" applyFont="true" applyBorder="true" applyAlignment="true" applyProtection="true">
      <alignment horizontal="right" vertical="center" textRotation="0" wrapText="false" indent="0" shrinkToFit="false"/>
      <protection locked="true" hidden="false"/>
    </xf>
    <xf numFmtId="175" fontId="8" fillId="0" borderId="0" xfId="31" applyFont="true" applyBorder="true" applyAlignment="true" applyProtection="true">
      <alignment horizontal="general" vertical="bottom" textRotation="0" wrapText="false" indent="0" shrinkToFit="false"/>
      <protection locked="true" hidden="false"/>
    </xf>
    <xf numFmtId="164" fontId="12" fillId="0" borderId="0" xfId="23" applyFont="true" applyBorder="true" applyAlignment="true" applyProtection="false">
      <alignment horizontal="general" vertical="center" textRotation="0" wrapText="false" indent="0" shrinkToFit="false"/>
      <protection locked="true" hidden="false"/>
    </xf>
    <xf numFmtId="178" fontId="12" fillId="0" borderId="0" xfId="33" applyFont="true" applyBorder="true" applyAlignment="true" applyProtection="false">
      <alignment horizontal="right" vertical="center" textRotation="0" wrapText="true" indent="0" shrinkToFit="false"/>
      <protection locked="true" hidden="false"/>
    </xf>
    <xf numFmtId="167" fontId="19" fillId="0" borderId="0" xfId="31" applyFont="true" applyBorder="true" applyAlignment="true" applyProtection="true">
      <alignment horizontal="right" vertical="center" textRotation="0" wrapText="false" indent="0" shrinkToFit="false"/>
      <protection locked="true" hidden="false"/>
    </xf>
    <xf numFmtId="164" fontId="9" fillId="0" borderId="9" xfId="23" applyFont="true" applyBorder="true" applyAlignment="true" applyProtection="false">
      <alignment horizontal="general" vertical="bottom" textRotation="0" wrapText="true" indent="0" shrinkToFit="false"/>
      <protection locked="true" hidden="false"/>
    </xf>
    <xf numFmtId="167" fontId="9" fillId="0" borderId="0" xfId="31" applyFont="true" applyBorder="true" applyAlignment="true" applyProtection="true">
      <alignment horizontal="general" vertical="bottom" textRotation="0" wrapText="false" indent="0" shrinkToFit="false"/>
      <protection locked="true" hidden="false"/>
    </xf>
    <xf numFmtId="164" fontId="8" fillId="0" borderId="0" xfId="31" applyFont="true" applyBorder="true" applyAlignment="true" applyProtection="true">
      <alignment horizontal="general" vertical="bottom" textRotation="0" wrapText="false" indent="0" shrinkToFit="false"/>
      <protection locked="true" hidden="false"/>
    </xf>
    <xf numFmtId="164" fontId="16" fillId="0" borderId="0" xfId="23" applyFont="true" applyBorder="false" applyAlignment="false" applyProtection="false">
      <alignment horizontal="general" vertical="bottom" textRotation="0" wrapText="false" indent="0" shrinkToFit="false"/>
      <protection locked="true" hidden="false"/>
    </xf>
    <xf numFmtId="167" fontId="8" fillId="0" borderId="0" xfId="31" applyFont="true" applyBorder="true" applyAlignment="true" applyProtection="true">
      <alignment horizontal="right" vertical="bottom" textRotation="0" wrapText="false" indent="0" shrinkToFit="false"/>
      <protection locked="true" hidden="false"/>
    </xf>
    <xf numFmtId="167" fontId="8" fillId="0" borderId="0" xfId="23" applyFont="true" applyBorder="false" applyAlignment="true" applyProtection="false">
      <alignment horizontal="center" vertical="bottom" textRotation="0" wrapText="false" indent="0" shrinkToFit="false"/>
      <protection locked="true" hidden="false"/>
    </xf>
    <xf numFmtId="164" fontId="9" fillId="0" borderId="7" xfId="23" applyFont="true" applyBorder="true" applyAlignment="true" applyProtection="false">
      <alignment horizontal="general" vertical="center" textRotation="0" wrapText="false" indent="0" shrinkToFit="false"/>
      <protection locked="true" hidden="false"/>
    </xf>
    <xf numFmtId="164" fontId="9" fillId="3" borderId="7" xfId="23" applyFont="true" applyBorder="true" applyAlignment="true" applyProtection="false">
      <alignment horizontal="general" vertical="center" textRotation="0" wrapText="false" indent="0" shrinkToFit="false"/>
      <protection locked="true" hidden="false"/>
    </xf>
    <xf numFmtId="164" fontId="8" fillId="0" borderId="7" xfId="23" applyFont="true" applyBorder="true" applyAlignment="false" applyProtection="false">
      <alignment horizontal="general" vertical="bottom" textRotation="0" wrapText="false" indent="0" shrinkToFit="false"/>
      <protection locked="true" hidden="false"/>
    </xf>
    <xf numFmtId="164" fontId="8" fillId="3" borderId="7" xfId="23" applyFont="true" applyBorder="true" applyAlignment="false" applyProtection="false">
      <alignment horizontal="general" vertical="bottom" textRotation="0" wrapText="false" indent="0" shrinkToFit="false"/>
      <protection locked="true" hidden="false"/>
    </xf>
    <xf numFmtId="164" fontId="16" fillId="0" borderId="7" xfId="23" applyFont="true" applyBorder="true" applyAlignment="false" applyProtection="false">
      <alignment horizontal="general" vertical="bottom" textRotation="0" wrapText="false" indent="0" shrinkToFit="false"/>
      <protection locked="true" hidden="false"/>
    </xf>
    <xf numFmtId="168" fontId="9" fillId="0" borderId="7" xfId="31" applyFont="true" applyBorder="true" applyAlignment="true" applyProtection="true">
      <alignment horizontal="general" vertical="bottom" textRotation="0" wrapText="false" indent="0" shrinkToFit="false"/>
      <protection locked="true" hidden="false"/>
    </xf>
    <xf numFmtId="167" fontId="9" fillId="3" borderId="7" xfId="23" applyFont="true" applyBorder="true" applyAlignment="false" applyProtection="false">
      <alignment horizontal="general" vertical="bottom" textRotation="0" wrapText="false" indent="0" shrinkToFit="false"/>
      <protection locked="true" hidden="false"/>
    </xf>
    <xf numFmtId="164" fontId="8" fillId="3" borderId="7" xfId="23" applyFont="true" applyBorder="true" applyAlignment="false" applyProtection="false">
      <alignment horizontal="general" vertical="bottom" textRotation="0" wrapText="false" indent="0" shrinkToFit="false"/>
      <protection locked="true" hidden="false"/>
    </xf>
    <xf numFmtId="167" fontId="9" fillId="3" borderId="7" xfId="0" applyFont="true" applyBorder="true" applyAlignment="false" applyProtection="false">
      <alignment horizontal="general" vertical="bottom" textRotation="0" wrapText="false" indent="0" shrinkToFit="false"/>
      <protection locked="true" hidden="false"/>
    </xf>
    <xf numFmtId="167" fontId="8" fillId="3" borderId="7" xfId="31" applyFont="true" applyBorder="true" applyAlignment="true" applyProtection="true">
      <alignment horizontal="general" vertical="bottom" textRotation="0" wrapText="false" indent="0" shrinkToFit="false"/>
      <protection locked="true" hidden="false"/>
    </xf>
    <xf numFmtId="167" fontId="8" fillId="3" borderId="7" xfId="31" applyFont="true" applyBorder="true" applyAlignment="true" applyProtection="true">
      <alignment horizontal="center" vertical="bottom" textRotation="0" wrapText="false" indent="0" shrinkToFit="false"/>
      <protection locked="true" hidden="false"/>
    </xf>
    <xf numFmtId="164" fontId="9" fillId="0" borderId="0" xfId="23" applyFont="true" applyBorder="true" applyAlignment="true" applyProtection="false">
      <alignment horizontal="left" vertical="bottom" textRotation="0" wrapText="true" indent="0" shrinkToFit="false"/>
      <protection locked="true" hidden="false"/>
    </xf>
    <xf numFmtId="164" fontId="9" fillId="0" borderId="10" xfId="23" applyFont="true" applyBorder="true" applyAlignment="true" applyProtection="false">
      <alignment horizontal="general" vertical="bottom" textRotation="0" wrapText="true" indent="0" shrinkToFit="false"/>
      <protection locked="true" hidden="false"/>
    </xf>
    <xf numFmtId="164" fontId="9" fillId="0" borderId="12" xfId="23" applyFont="true" applyBorder="true" applyAlignment="true" applyProtection="false">
      <alignment horizontal="general" vertical="bottom" textRotation="0" wrapText="true" indent="0" shrinkToFit="false"/>
      <protection locked="true" hidden="false"/>
    </xf>
    <xf numFmtId="164" fontId="9" fillId="6" borderId="0" xfId="23" applyFont="true" applyBorder="true" applyAlignment="true" applyProtection="false">
      <alignment horizontal="left" vertical="center" textRotation="0" wrapText="false" indent="0" shrinkToFit="false"/>
      <protection locked="true" hidden="false"/>
    </xf>
    <xf numFmtId="164" fontId="8" fillId="6" borderId="6" xfId="23" applyFont="true" applyBorder="true" applyAlignment="true" applyProtection="false">
      <alignment horizontal="center" vertical="center" textRotation="0" wrapText="true" indent="0" shrinkToFit="false"/>
      <protection locked="true" hidden="false"/>
    </xf>
    <xf numFmtId="164" fontId="8" fillId="6" borderId="1" xfId="23" applyFont="true" applyBorder="true" applyAlignment="true" applyProtection="false">
      <alignment horizontal="center" vertical="center" textRotation="0" wrapText="true" indent="0" shrinkToFit="false"/>
      <protection locked="true" hidden="false"/>
    </xf>
    <xf numFmtId="167" fontId="8" fillId="6" borderId="1" xfId="23" applyFont="true" applyBorder="true" applyAlignment="true" applyProtection="false">
      <alignment horizontal="center" vertical="center" textRotation="0" wrapText="true" indent="0" shrinkToFit="false"/>
      <protection locked="true" hidden="false"/>
    </xf>
    <xf numFmtId="167" fontId="8" fillId="6" borderId="2" xfId="23" applyFont="true" applyBorder="true" applyAlignment="true" applyProtection="false">
      <alignment horizontal="center" vertical="center" textRotation="0" wrapText="true" indent="0" shrinkToFit="false"/>
      <protection locked="true" hidden="false"/>
    </xf>
    <xf numFmtId="164" fontId="8" fillId="0" borderId="6" xfId="23" applyFont="true" applyBorder="true" applyAlignment="false" applyProtection="false">
      <alignment horizontal="general" vertical="bottom" textRotation="0" wrapText="false" indent="0" shrinkToFit="false"/>
      <protection locked="true" hidden="false"/>
    </xf>
    <xf numFmtId="164" fontId="8" fillId="7" borderId="1" xfId="23" applyFont="true" applyBorder="true" applyAlignment="false" applyProtection="false">
      <alignment horizontal="general" vertical="bottom" textRotation="0" wrapText="false" indent="0" shrinkToFit="false"/>
      <protection locked="true" hidden="false"/>
    </xf>
    <xf numFmtId="164" fontId="8" fillId="0" borderId="6" xfId="23" applyFont="true" applyBorder="true" applyAlignment="true" applyProtection="false">
      <alignment horizontal="center" vertical="center" textRotation="0" wrapText="true" indent="0" shrinkToFit="false"/>
      <protection locked="true" hidden="false"/>
    </xf>
    <xf numFmtId="167" fontId="9" fillId="0" borderId="1" xfId="23" applyFont="true" applyBorder="true" applyAlignment="true" applyProtection="false">
      <alignment horizontal="center" vertical="center" textRotation="0" wrapText="true" indent="0" shrinkToFit="false"/>
      <protection locked="true" hidden="false"/>
    </xf>
    <xf numFmtId="167" fontId="8" fillId="0" borderId="2" xfId="23" applyFont="true" applyBorder="true" applyAlignment="true" applyProtection="false">
      <alignment horizontal="center" vertical="center" textRotation="0" wrapText="true" indent="0" shrinkToFit="false"/>
      <protection locked="true" hidden="false"/>
    </xf>
    <xf numFmtId="167" fontId="9" fillId="6" borderId="1" xfId="23" applyFont="true" applyBorder="true" applyAlignment="true" applyProtection="false">
      <alignment horizontal="center" vertical="center" textRotation="0" wrapText="true" indent="0" shrinkToFit="false"/>
      <protection locked="true" hidden="false"/>
    </xf>
    <xf numFmtId="164" fontId="8" fillId="0" borderId="5" xfId="23" applyFont="true" applyBorder="true" applyAlignment="false" applyProtection="false">
      <alignment horizontal="general" vertical="bottom" textRotation="0" wrapText="false" indent="0" shrinkToFit="false"/>
      <protection locked="true" hidden="false"/>
    </xf>
    <xf numFmtId="167" fontId="9" fillId="0" borderId="3" xfId="23" applyFont="true" applyBorder="true" applyAlignment="true" applyProtection="false">
      <alignment horizontal="center" vertical="center" textRotation="0" wrapText="true" indent="0" shrinkToFit="false"/>
      <protection locked="true" hidden="false"/>
    </xf>
    <xf numFmtId="164" fontId="8" fillId="0" borderId="5" xfId="23" applyFont="true" applyBorder="true" applyAlignment="true" applyProtection="false">
      <alignment horizontal="center" vertical="center" textRotation="0" wrapText="true" indent="0" shrinkToFit="false"/>
      <protection locked="true" hidden="false"/>
    </xf>
    <xf numFmtId="167" fontId="8" fillId="0" borderId="4" xfId="23" applyFont="true" applyBorder="true" applyAlignment="true" applyProtection="false">
      <alignment horizontal="center" vertical="center" textRotation="0" wrapText="true" indent="0" shrinkToFit="false"/>
      <protection locked="true" hidden="false"/>
    </xf>
    <xf numFmtId="164" fontId="9" fillId="0" borderId="8" xfId="23" applyFont="true" applyBorder="true" applyAlignment="true" applyProtection="false">
      <alignment horizontal="center" vertical="center" textRotation="0" wrapText="false" indent="0" shrinkToFit="false"/>
      <protection locked="true" hidden="false"/>
    </xf>
    <xf numFmtId="164" fontId="9" fillId="0" borderId="6" xfId="23" applyFont="true" applyBorder="true" applyAlignment="true" applyProtection="false">
      <alignment horizontal="general" vertical="bottom" textRotation="0" wrapText="true" indent="0" shrinkToFit="false"/>
      <protection locked="true" hidden="false"/>
    </xf>
    <xf numFmtId="164" fontId="9" fillId="0" borderId="0" xfId="23" applyFont="true" applyBorder="true" applyAlignment="false" applyProtection="false">
      <alignment horizontal="general" vertical="bottom" textRotation="0" wrapText="false" indent="0" shrinkToFit="false"/>
      <protection locked="true" hidden="false"/>
    </xf>
    <xf numFmtId="164" fontId="9" fillId="0" borderId="1" xfId="23" applyFont="true" applyBorder="true" applyAlignment="true" applyProtection="false">
      <alignment horizontal="general" vertical="bottom" textRotation="0" wrapText="true" indent="0" shrinkToFit="false"/>
      <protection locked="true" hidden="false"/>
    </xf>
    <xf numFmtId="164" fontId="8" fillId="3" borderId="6" xfId="23" applyFont="true" applyBorder="true" applyAlignment="true" applyProtection="false">
      <alignment horizontal="center" vertical="center" textRotation="0" wrapText="true" indent="0" shrinkToFit="false"/>
      <protection locked="true" hidden="false"/>
    </xf>
    <xf numFmtId="167" fontId="8" fillId="3" borderId="1" xfId="23" applyFont="true" applyBorder="true" applyAlignment="true" applyProtection="false">
      <alignment horizontal="center" vertical="center" textRotation="0" wrapText="true" indent="0" shrinkToFit="false"/>
      <protection locked="true" hidden="false"/>
    </xf>
    <xf numFmtId="167" fontId="8" fillId="3" borderId="2" xfId="23" applyFont="true" applyBorder="true" applyAlignment="true" applyProtection="false">
      <alignment horizontal="center" vertical="center" textRotation="0" wrapText="true" indent="0" shrinkToFit="false"/>
      <protection locked="true" hidden="false"/>
    </xf>
    <xf numFmtId="164" fontId="8" fillId="3" borderId="2" xfId="23" applyFont="true" applyBorder="true" applyAlignment="true" applyProtection="false">
      <alignment horizontal="center" vertical="center" textRotation="0" wrapText="true" indent="0" shrinkToFit="false"/>
      <protection locked="true" hidden="false"/>
    </xf>
    <xf numFmtId="164" fontId="8" fillId="0" borderId="33" xfId="23" applyFont="true" applyBorder="true" applyAlignment="true" applyProtection="false">
      <alignment horizontal="center" vertical="center" textRotation="0" wrapText="true" indent="0" shrinkToFit="false"/>
      <protection locked="true" hidden="false"/>
    </xf>
    <xf numFmtId="164" fontId="8" fillId="0" borderId="34" xfId="23" applyFont="true" applyBorder="true" applyAlignment="true" applyProtection="false">
      <alignment horizontal="center" vertical="center" textRotation="0" wrapText="true" indent="0" shrinkToFit="false"/>
      <protection locked="true" hidden="false"/>
    </xf>
    <xf numFmtId="167" fontId="8" fillId="0" borderId="34" xfId="23" applyFont="true" applyBorder="true" applyAlignment="true" applyProtection="false">
      <alignment horizontal="center" vertical="center" textRotation="0" wrapText="true" indent="0" shrinkToFit="false"/>
      <protection locked="true" hidden="false"/>
    </xf>
    <xf numFmtId="164" fontId="8" fillId="0" borderId="33" xfId="23" applyFont="true" applyBorder="true" applyAlignment="true" applyProtection="false">
      <alignment horizontal="center" vertical="center" textRotation="0" wrapText="true" indent="0" shrinkToFit="false"/>
      <protection locked="true" hidden="false"/>
    </xf>
    <xf numFmtId="164" fontId="8" fillId="0" borderId="34" xfId="23" applyFont="true" applyBorder="true" applyAlignment="true" applyProtection="false">
      <alignment horizontal="center" vertical="center" textRotation="0" wrapText="true" indent="0" shrinkToFit="false"/>
      <protection locked="true" hidden="false"/>
    </xf>
    <xf numFmtId="167" fontId="8" fillId="0" borderId="35" xfId="23" applyFont="true" applyBorder="true" applyAlignment="true" applyProtection="false">
      <alignment horizontal="center" vertical="center" textRotation="0" wrapText="true" indent="0" shrinkToFit="false"/>
      <protection locked="true" hidden="false"/>
    </xf>
    <xf numFmtId="164" fontId="8" fillId="0" borderId="36" xfId="23" applyFont="true" applyBorder="true" applyAlignment="true" applyProtection="false">
      <alignment horizontal="center" vertical="center" textRotation="0" wrapText="true" indent="0" shrinkToFit="false"/>
      <protection locked="true" hidden="false"/>
    </xf>
    <xf numFmtId="164" fontId="8" fillId="0" borderId="37" xfId="23" applyFont="true" applyBorder="true" applyAlignment="true" applyProtection="false">
      <alignment horizontal="center" vertical="center" textRotation="0" wrapText="true" indent="0" shrinkToFit="false"/>
      <protection locked="true" hidden="false"/>
    </xf>
    <xf numFmtId="164" fontId="8" fillId="0" borderId="36" xfId="23" applyFont="true" applyBorder="true" applyAlignment="true" applyProtection="false">
      <alignment horizontal="center" vertical="center" textRotation="0" wrapText="true" indent="0" shrinkToFit="false"/>
      <protection locked="true" hidden="false"/>
    </xf>
    <xf numFmtId="164" fontId="8" fillId="0" borderId="37" xfId="23" applyFont="true" applyBorder="true" applyAlignment="true" applyProtection="false">
      <alignment horizontal="center" vertical="center" textRotation="0" wrapText="true" indent="0" shrinkToFit="false"/>
      <protection locked="true" hidden="false"/>
    </xf>
    <xf numFmtId="167" fontId="8" fillId="0" borderId="38" xfId="23" applyFont="true" applyBorder="true" applyAlignment="true" applyProtection="false">
      <alignment horizontal="center" vertical="center" textRotation="0" wrapText="true" indent="0" shrinkToFit="false"/>
      <protection locked="true" hidden="false"/>
    </xf>
    <xf numFmtId="164" fontId="9" fillId="0" borderId="2" xfId="23" applyFont="true" applyBorder="true" applyAlignment="true" applyProtection="false">
      <alignment horizontal="center" vertical="center" textRotation="0" wrapText="false" indent="0" shrinkToFit="false"/>
      <protection locked="true" hidden="false"/>
    </xf>
    <xf numFmtId="164" fontId="8" fillId="0" borderId="2" xfId="23" applyFont="true" applyBorder="true" applyAlignment="false" applyProtection="false">
      <alignment horizontal="general" vertical="bottom" textRotation="0" wrapText="false" indent="0" shrinkToFit="false"/>
      <protection locked="true" hidden="false"/>
    </xf>
    <xf numFmtId="167" fontId="9" fillId="0" borderId="0" xfId="23" applyFont="true" applyBorder="false" applyAlignment="true" applyProtection="false">
      <alignment horizontal="center" vertical="center" textRotation="0" wrapText="true" indent="0" shrinkToFit="false"/>
      <protection locked="true" hidden="false"/>
    </xf>
    <xf numFmtId="164" fontId="8" fillId="0" borderId="1" xfId="23" applyFont="true" applyBorder="true" applyAlignment="true" applyProtection="false">
      <alignment horizontal="center" vertical="center" textRotation="0" wrapText="true" indent="0" shrinkToFit="false"/>
      <protection locked="true" hidden="false"/>
    </xf>
    <xf numFmtId="164" fontId="20" fillId="0" borderId="0" xfId="23" applyFont="true" applyBorder="false" applyAlignment="true" applyProtection="false">
      <alignment horizontal="center" vertical="center" textRotation="0" wrapText="true" indent="0" shrinkToFit="false"/>
      <protection locked="true" hidden="false"/>
    </xf>
    <xf numFmtId="167" fontId="21" fillId="0" borderId="0" xfId="23" applyFont="true" applyBorder="false" applyAlignment="true" applyProtection="false">
      <alignment horizontal="center" vertical="center" textRotation="0" wrapText="true" indent="0" shrinkToFit="false"/>
      <protection locked="true" hidden="false"/>
    </xf>
    <xf numFmtId="164" fontId="20"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7" fontId="11" fillId="0" borderId="1" xfId="23" applyFont="true" applyBorder="true" applyAlignment="true" applyProtection="false">
      <alignment horizontal="center" vertical="center" textRotation="0" wrapText="true" indent="0" shrinkToFit="false"/>
      <protection locked="true" hidden="false"/>
    </xf>
    <xf numFmtId="167" fontId="12" fillId="0" borderId="2" xfId="23" applyFont="true" applyBorder="true" applyAlignment="true" applyProtection="false">
      <alignment horizontal="center" vertical="bottom" textRotation="0" wrapText="false" indent="0" shrinkToFit="false"/>
      <protection locked="true" hidden="false"/>
    </xf>
    <xf numFmtId="164" fontId="9" fillId="0" borderId="1" xfId="23" applyFont="true" applyBorder="true" applyAlignment="true" applyProtection="false">
      <alignment horizontal="center" vertical="bottom" textRotation="0" wrapText="false" indent="0" shrinkToFit="false"/>
      <protection locked="true" hidden="false"/>
    </xf>
    <xf numFmtId="164" fontId="9" fillId="0" borderId="6" xfId="23" applyFont="true" applyBorder="true" applyAlignment="true" applyProtection="false">
      <alignment horizontal="center" vertical="bottom" textRotation="0" wrapText="false" indent="0" shrinkToFit="false"/>
      <protection locked="true" hidden="false"/>
    </xf>
    <xf numFmtId="164" fontId="9" fillId="0" borderId="0" xfId="23" applyFont="true" applyBorder="true" applyAlignment="true" applyProtection="false">
      <alignment horizontal="center" vertical="bottom" textRotation="0" wrapText="false" indent="0" shrinkToFit="false"/>
      <protection locked="true" hidden="false"/>
    </xf>
    <xf numFmtId="164" fontId="12" fillId="0" borderId="14" xfId="23" applyFont="true" applyBorder="true" applyAlignment="true" applyProtection="false">
      <alignment horizontal="left" vertical="center" textRotation="0" wrapText="true" indent="0" shrinkToFit="false"/>
      <protection locked="true" hidden="false"/>
    </xf>
    <xf numFmtId="164" fontId="11" fillId="0" borderId="14" xfId="23" applyFont="true" applyBorder="true" applyAlignment="true" applyProtection="false">
      <alignment horizontal="right" vertical="center" textRotation="0" wrapText="true" indent="0" shrinkToFit="false"/>
      <protection locked="true" hidden="false"/>
    </xf>
    <xf numFmtId="164" fontId="22" fillId="0" borderId="14" xfId="23" applyFont="true" applyBorder="true" applyAlignment="true" applyProtection="false">
      <alignment horizontal="right" vertical="center" textRotation="0" wrapText="true" indent="0" shrinkToFit="false"/>
      <protection locked="true" hidden="false"/>
    </xf>
    <xf numFmtId="167" fontId="19" fillId="0" borderId="14" xfId="31" applyFont="true" applyBorder="true" applyAlignment="true" applyProtection="true">
      <alignment horizontal="right" vertical="center" textRotation="0" wrapText="false" indent="0" shrinkToFit="false"/>
      <protection locked="true" hidden="false"/>
    </xf>
    <xf numFmtId="167" fontId="19" fillId="0" borderId="14" xfId="31" applyFont="true" applyBorder="true" applyAlignment="true" applyProtection="true">
      <alignment horizontal="right" vertical="center" textRotation="0" wrapText="true" indent="0" shrinkToFit="false"/>
      <protection locked="true" hidden="false"/>
    </xf>
    <xf numFmtId="164" fontId="8" fillId="0" borderId="14" xfId="23" applyFont="true" applyBorder="true" applyAlignment="true" applyProtection="false">
      <alignment horizontal="center" vertical="center" textRotation="0" wrapText="true" indent="0" shrinkToFit="false"/>
      <protection locked="true" hidden="false"/>
    </xf>
    <xf numFmtId="164" fontId="9" fillId="0" borderId="14" xfId="23" applyFont="true" applyBorder="true" applyAlignment="true" applyProtection="false">
      <alignment horizontal="center" vertical="center" textRotation="0" wrapText="true" indent="0" shrinkToFit="false"/>
      <protection locked="true" hidden="false"/>
    </xf>
    <xf numFmtId="164" fontId="9" fillId="0" borderId="14" xfId="33" applyFont="true" applyBorder="true" applyAlignment="true" applyProtection="false">
      <alignment horizontal="right" vertical="center" textRotation="0" wrapText="true" indent="0" shrinkToFit="false"/>
      <protection locked="true" hidden="false"/>
    </xf>
    <xf numFmtId="164" fontId="9" fillId="0" borderId="11" xfId="23" applyFont="true" applyBorder="true" applyAlignment="true" applyProtection="false">
      <alignment horizontal="right" vertical="center" textRotation="0" wrapText="true" indent="0" shrinkToFit="false"/>
      <protection locked="true" hidden="false"/>
    </xf>
    <xf numFmtId="164" fontId="9" fillId="0" borderId="14" xfId="23" applyFont="true" applyBorder="true" applyAlignment="true" applyProtection="false">
      <alignment horizontal="right" vertical="center" textRotation="0" wrapText="true" indent="0" shrinkToFit="false"/>
      <protection locked="true" hidden="false"/>
    </xf>
    <xf numFmtId="164" fontId="8" fillId="0" borderId="14" xfId="23" applyFont="true" applyBorder="true" applyAlignment="true" applyProtection="false">
      <alignment horizontal="general" vertical="center" textRotation="0" wrapText="false" indent="0" shrinkToFit="false"/>
      <protection locked="true" hidden="false"/>
    </xf>
    <xf numFmtId="167" fontId="8" fillId="0" borderId="14" xfId="31" applyFont="true" applyBorder="true" applyAlignment="true" applyProtection="true">
      <alignment horizontal="right" vertical="center" textRotation="0" wrapText="false" indent="0" shrinkToFit="false"/>
      <protection locked="true" hidden="false"/>
    </xf>
    <xf numFmtId="164" fontId="8" fillId="0" borderId="14" xfId="23" applyFont="true" applyBorder="true" applyAlignment="true" applyProtection="false">
      <alignment horizontal="right" vertical="center" textRotation="0" wrapText="true" indent="0" shrinkToFit="false"/>
      <protection locked="true" hidden="false"/>
    </xf>
    <xf numFmtId="164" fontId="9" fillId="8" borderId="0" xfId="23" applyFont="true" applyBorder="false" applyAlignment="false" applyProtection="false">
      <alignment horizontal="general" vertical="bottom" textRotation="0" wrapText="false" indent="0" shrinkToFit="false"/>
      <protection locked="true" hidden="false"/>
    </xf>
    <xf numFmtId="164" fontId="9" fillId="8" borderId="0" xfId="23" applyFont="true" applyBorder="false" applyAlignment="true" applyProtection="false">
      <alignment horizontal="general" vertical="bottom" textRotation="0" wrapText="true" indent="0" shrinkToFit="false"/>
      <protection locked="true" hidden="false"/>
    </xf>
    <xf numFmtId="164" fontId="9" fillId="0" borderId="0" xfId="24" applyFont="true" applyBorder="false" applyAlignment="true" applyProtection="false">
      <alignment horizontal="center" vertical="center" textRotation="0" wrapText="true" indent="0" shrinkToFit="false"/>
      <protection locked="true" hidden="false"/>
    </xf>
    <xf numFmtId="167" fontId="9" fillId="0" borderId="0" xfId="29" applyFont="true" applyBorder="true" applyAlignment="true" applyProtection="true">
      <alignment horizontal="general" vertical="bottom" textRotation="0" wrapText="false" indent="0" shrinkToFit="false"/>
      <protection locked="true" hidden="false"/>
    </xf>
    <xf numFmtId="164" fontId="8" fillId="0" borderId="0" xfId="24" applyFont="true" applyBorder="false" applyAlignment="true" applyProtection="false">
      <alignment horizontal="general" vertical="bottom" textRotation="0" wrapText="true" indent="0" shrinkToFit="false"/>
      <protection locked="true" hidden="false"/>
    </xf>
    <xf numFmtId="167" fontId="8" fillId="8" borderId="0" xfId="23" applyFont="true" applyBorder="false" applyAlignment="false" applyProtection="false">
      <alignment horizontal="general" vertical="bottom" textRotation="0" wrapText="false" indent="0" shrinkToFit="false"/>
      <protection locked="true" hidden="false"/>
    </xf>
    <xf numFmtId="167" fontId="9" fillId="8" borderId="0" xfId="23" applyFont="true" applyBorder="false" applyAlignment="false" applyProtection="false">
      <alignment horizontal="general" vertical="bottom" textRotation="0" wrapText="false" indent="0" shrinkToFit="false"/>
      <protection locked="true" hidden="false"/>
    </xf>
    <xf numFmtId="167" fontId="9" fillId="0" borderId="0" xfId="30" applyFont="true" applyBorder="true" applyAlignment="true" applyProtection="true">
      <alignment horizontal="general" vertical="bottom" textRotation="0" wrapText="false" indent="0" shrinkToFit="false"/>
      <protection locked="true" hidden="false"/>
    </xf>
    <xf numFmtId="167" fontId="8" fillId="0" borderId="0" xfId="30" applyFont="true" applyBorder="true" applyAlignment="true" applyProtection="true">
      <alignment horizontal="general" vertical="bottom" textRotation="0" wrapText="false" indent="0" shrinkToFit="false"/>
      <protection locked="true" hidden="false"/>
    </xf>
    <xf numFmtId="164" fontId="9" fillId="9" borderId="0" xfId="23" applyFont="true" applyBorder="false" applyAlignment="false" applyProtection="false">
      <alignment horizontal="general" vertical="bottom" textRotation="0" wrapText="false" indent="0" shrinkToFit="false"/>
      <protection locked="true" hidden="false"/>
    </xf>
    <xf numFmtId="167" fontId="9" fillId="9" borderId="0" xfId="23" applyFont="true" applyBorder="false" applyAlignment="false" applyProtection="false">
      <alignment horizontal="general" vertical="bottom" textRotation="0" wrapText="false" indent="0" shrinkToFit="false"/>
      <protection locked="true" hidden="false"/>
    </xf>
    <xf numFmtId="164" fontId="8" fillId="0" borderId="0" xfId="23" applyFont="true" applyBorder="false" applyAlignment="true" applyProtection="false">
      <alignment horizontal="general" vertical="bottom" textRotation="0" wrapText="false" indent="0" shrinkToFit="false"/>
      <protection locked="true" hidden="false"/>
    </xf>
    <xf numFmtId="164" fontId="8" fillId="0" borderId="8" xfId="23" applyFont="true" applyBorder="true" applyAlignment="false" applyProtection="false">
      <alignment horizontal="general" vertical="bottom" textRotation="0" wrapText="false" indent="0" shrinkToFit="false"/>
      <protection locked="true" hidden="false"/>
    </xf>
    <xf numFmtId="164" fontId="8" fillId="0" borderId="10" xfId="23" applyFont="true" applyBorder="true" applyAlignment="true" applyProtection="false">
      <alignment horizontal="center" vertical="bottom" textRotation="0" wrapText="true" indent="0" shrinkToFit="false"/>
      <protection locked="true" hidden="false"/>
    </xf>
    <xf numFmtId="164" fontId="8" fillId="3" borderId="11" xfId="23" applyFont="true" applyBorder="true" applyAlignment="false" applyProtection="false">
      <alignment horizontal="general" vertical="bottom" textRotation="0" wrapText="false" indent="0" shrinkToFit="false"/>
      <protection locked="true" hidden="false"/>
    </xf>
    <xf numFmtId="167" fontId="9" fillId="3" borderId="11" xfId="23" applyFont="true" applyBorder="true" applyAlignment="true" applyProtection="false">
      <alignment horizontal="center" vertical="bottom" textRotation="0" wrapText="false" indent="0" shrinkToFit="false"/>
      <protection locked="true" hidden="false"/>
    </xf>
    <xf numFmtId="167" fontId="9" fillId="3" borderId="12" xfId="23" applyFont="true" applyBorder="true" applyAlignment="true" applyProtection="false">
      <alignment horizontal="center" vertical="bottom" textRotation="0" wrapText="false" indent="0" shrinkToFit="false"/>
      <protection locked="true" hidden="false"/>
    </xf>
    <xf numFmtId="164" fontId="8" fillId="0" borderId="4" xfId="23" applyFont="true" applyBorder="true" applyAlignment="false" applyProtection="false">
      <alignment horizontal="general" vertical="bottom" textRotation="0" wrapText="false" indent="0" shrinkToFit="false"/>
      <protection locked="true" hidden="false"/>
    </xf>
    <xf numFmtId="164" fontId="8" fillId="3" borderId="9" xfId="23" applyFont="true" applyBorder="true" applyAlignment="false" applyProtection="false">
      <alignment horizontal="general" vertical="bottom" textRotation="0" wrapText="false" indent="0" shrinkToFit="false"/>
      <protection locked="true" hidden="false"/>
    </xf>
    <xf numFmtId="167" fontId="9" fillId="3" borderId="9" xfId="23" applyFont="true" applyBorder="true" applyAlignment="true" applyProtection="false">
      <alignment horizontal="center" vertical="bottom" textRotation="0" wrapText="false" indent="0" shrinkToFit="false"/>
      <protection locked="true" hidden="false"/>
    </xf>
    <xf numFmtId="167" fontId="9" fillId="3" borderId="3" xfId="23" applyFont="true" applyBorder="true" applyAlignment="true" applyProtection="false">
      <alignment horizontal="center" vertical="bottom" textRotation="0" wrapText="false" indent="0" shrinkToFit="false"/>
      <protection locked="true" hidden="false"/>
    </xf>
    <xf numFmtId="164" fontId="13" fillId="0" borderId="6" xfId="23" applyFont="true" applyBorder="true" applyAlignment="true" applyProtection="false">
      <alignment horizontal="center" vertical="bottom" textRotation="0" wrapText="false" indent="0" shrinkToFit="false"/>
      <protection locked="true" hidden="false"/>
    </xf>
    <xf numFmtId="164" fontId="8" fillId="3" borderId="0" xfId="23" applyFont="true" applyBorder="true" applyAlignment="false" applyProtection="false">
      <alignment horizontal="general" vertical="bottom" textRotation="0" wrapText="false" indent="0" shrinkToFit="false"/>
      <protection locked="true" hidden="false"/>
    </xf>
    <xf numFmtId="167" fontId="9" fillId="3" borderId="0" xfId="23" applyFont="true" applyBorder="true" applyAlignment="true" applyProtection="false">
      <alignment horizontal="center" vertical="bottom" textRotation="0" wrapText="false" indent="0" shrinkToFit="false"/>
      <protection locked="true" hidden="false"/>
    </xf>
    <xf numFmtId="164" fontId="8" fillId="0" borderId="13" xfId="23" applyFont="true" applyBorder="true" applyAlignment="true" applyProtection="false">
      <alignment horizontal="center" vertical="bottom" textRotation="0" wrapText="false" indent="0" shrinkToFit="false"/>
      <protection locked="true" hidden="false"/>
    </xf>
    <xf numFmtId="164" fontId="8" fillId="3" borderId="14" xfId="23" applyFont="true" applyBorder="true" applyAlignment="false" applyProtection="false">
      <alignment horizontal="general" vertical="bottom" textRotation="0" wrapText="false" indent="0" shrinkToFit="false"/>
      <protection locked="true" hidden="false"/>
    </xf>
    <xf numFmtId="167" fontId="9" fillId="3" borderId="14" xfId="23" applyFont="true" applyBorder="true" applyAlignment="true" applyProtection="false">
      <alignment horizontal="center" vertical="bottom" textRotation="0" wrapText="false" indent="0" shrinkToFit="false"/>
      <protection locked="true" hidden="false"/>
    </xf>
    <xf numFmtId="167" fontId="9" fillId="3" borderId="15" xfId="23" applyFont="true" applyBorder="true" applyAlignment="true" applyProtection="false">
      <alignment horizontal="center" vertical="bottom" textRotation="0" wrapText="false" indent="0" shrinkToFit="false"/>
      <protection locked="true" hidden="false"/>
    </xf>
    <xf numFmtId="164" fontId="12" fillId="0" borderId="0" xfId="23" applyFont="true" applyBorder="true" applyAlignment="true" applyProtection="false">
      <alignment horizontal="left" vertical="center" textRotation="0" wrapText="true" indent="0" shrinkToFit="false"/>
      <protection locked="true" hidden="false"/>
    </xf>
    <xf numFmtId="179" fontId="8" fillId="0" borderId="0" xfId="23" applyFont="true" applyBorder="false" applyAlignment="false" applyProtection="false">
      <alignment horizontal="general" vertical="bottom" textRotation="0" wrapText="false" indent="0" shrinkToFit="false"/>
      <protection locked="true" hidden="false"/>
    </xf>
    <xf numFmtId="164" fontId="9" fillId="0" borderId="15" xfId="23" applyFont="true" applyBorder="true" applyAlignment="true" applyProtection="false">
      <alignment horizontal="center" vertical="center" textRotation="0" wrapText="false" indent="0" shrinkToFit="false"/>
      <protection locked="true" hidden="false"/>
    </xf>
    <xf numFmtId="179" fontId="9" fillId="0" borderId="14" xfId="23" applyFont="true" applyBorder="true" applyAlignment="true" applyProtection="false">
      <alignment horizontal="center" vertical="center" textRotation="0" wrapText="false" indent="0" shrinkToFit="false"/>
      <protection locked="true" hidden="false"/>
    </xf>
    <xf numFmtId="164" fontId="8" fillId="0" borderId="14" xfId="33" applyFont="true" applyBorder="true" applyAlignment="true" applyProtection="false">
      <alignment horizontal="right" vertical="center" textRotation="0" wrapText="true" indent="0" shrinkToFit="false"/>
      <protection locked="true" hidden="false"/>
    </xf>
    <xf numFmtId="164" fontId="8" fillId="0" borderId="15" xfId="33" applyFont="true" applyBorder="true" applyAlignment="true" applyProtection="false">
      <alignment horizontal="right" vertical="center" textRotation="0" wrapText="true" indent="0" shrinkToFit="false"/>
      <protection locked="true" hidden="false"/>
    </xf>
    <xf numFmtId="164" fontId="8" fillId="0" borderId="13" xfId="33" applyFont="true" applyBorder="true" applyAlignment="true" applyProtection="false">
      <alignment horizontal="right" vertical="center" textRotation="0" wrapText="true" indent="0" shrinkToFit="false"/>
      <protection locked="true" hidden="false"/>
    </xf>
    <xf numFmtId="179" fontId="8" fillId="0" borderId="14" xfId="33" applyFont="true" applyBorder="true" applyAlignment="true" applyProtection="false">
      <alignment horizontal="right" vertical="center" textRotation="0" wrapText="true" indent="0" shrinkToFit="false"/>
      <protection locked="true" hidden="false"/>
    </xf>
    <xf numFmtId="164" fontId="8" fillId="0" borderId="14" xfId="23" applyFont="true" applyBorder="true" applyAlignment="true" applyProtection="false">
      <alignment horizontal="right" vertical="center" textRotation="0" wrapText="false" indent="0" shrinkToFit="false"/>
      <protection locked="true" hidden="false"/>
    </xf>
    <xf numFmtId="167" fontId="9" fillId="0" borderId="15" xfId="23" applyFont="true" applyBorder="true" applyAlignment="true" applyProtection="false">
      <alignment horizontal="general" vertical="center" textRotation="0" wrapText="false" indent="0" shrinkToFit="false"/>
      <protection locked="true" hidden="false"/>
    </xf>
    <xf numFmtId="172" fontId="8" fillId="0" borderId="13" xfId="23" applyFont="true" applyBorder="true" applyAlignment="true" applyProtection="false">
      <alignment horizontal="right" vertical="center" textRotation="0" wrapText="true" indent="0" shrinkToFit="false"/>
      <protection locked="true" hidden="false"/>
    </xf>
    <xf numFmtId="172" fontId="8" fillId="0" borderId="14" xfId="23" applyFont="true" applyBorder="true" applyAlignment="true" applyProtection="false">
      <alignment horizontal="right" vertical="center" textRotation="0" wrapText="true" indent="0" shrinkToFit="false"/>
      <protection locked="true" hidden="false"/>
    </xf>
    <xf numFmtId="172" fontId="8" fillId="0" borderId="15" xfId="23" applyFont="true" applyBorder="true" applyAlignment="true" applyProtection="false">
      <alignment horizontal="right" vertical="center" textRotation="0" wrapText="true" indent="0" shrinkToFit="false"/>
      <protection locked="true" hidden="false"/>
    </xf>
    <xf numFmtId="179" fontId="8" fillId="0" borderId="14" xfId="23" applyFont="true" applyBorder="true" applyAlignment="true" applyProtection="false">
      <alignment horizontal="right" vertical="center" textRotation="0" wrapText="true" indent="0" shrinkToFit="false"/>
      <protection locked="true" hidden="false"/>
    </xf>
    <xf numFmtId="172" fontId="8" fillId="0" borderId="13" xfId="23" applyFont="true" applyBorder="true" applyAlignment="true" applyProtection="false">
      <alignment horizontal="general" vertical="center" textRotation="0" wrapText="false" indent="0" shrinkToFit="false"/>
      <protection locked="true" hidden="false"/>
    </xf>
    <xf numFmtId="172" fontId="8" fillId="0" borderId="14" xfId="23" applyFont="true" applyBorder="true" applyAlignment="true" applyProtection="false">
      <alignment horizontal="general" vertical="center" textRotation="0" wrapText="false" indent="0" shrinkToFit="false"/>
      <protection locked="true" hidden="false"/>
    </xf>
    <xf numFmtId="179" fontId="8" fillId="0" borderId="14" xfId="23" applyFont="true" applyBorder="true" applyAlignment="true" applyProtection="false">
      <alignment horizontal="general" vertical="center" textRotation="0" wrapText="false" indent="0" shrinkToFit="false"/>
      <protection locked="true" hidden="false"/>
    </xf>
    <xf numFmtId="164" fontId="9" fillId="3" borderId="0" xfId="23" applyFont="true" applyBorder="false" applyAlignment="false" applyProtection="false">
      <alignment horizontal="general" vertical="bottom" textRotation="0" wrapText="false" indent="0" shrinkToFit="false"/>
      <protection locked="true" hidden="false"/>
    </xf>
    <xf numFmtId="167" fontId="9" fillId="3"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true" applyAlignment="true" applyProtection="false">
      <alignment horizontal="general" vertical="top" textRotation="0" wrapText="true" indent="0" shrinkToFit="false"/>
      <protection locked="true" hidden="false"/>
    </xf>
    <xf numFmtId="164" fontId="9" fillId="0" borderId="1" xfId="23" applyFont="true" applyBorder="true" applyAlignment="true" applyProtection="false">
      <alignment horizontal="general" vertical="top" textRotation="0" wrapText="true" indent="0" shrinkToFit="false"/>
      <protection locked="true" hidden="false"/>
    </xf>
    <xf numFmtId="164" fontId="9" fillId="0" borderId="2" xfId="23" applyFont="true" applyBorder="true" applyAlignment="true" applyProtection="false">
      <alignment horizontal="general" vertical="top"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9" fillId="0" borderId="39" xfId="23" applyFont="true" applyBorder="true" applyAlignment="true" applyProtection="false">
      <alignment horizontal="center" vertical="center" textRotation="0" wrapText="false" indent="0" shrinkToFit="false"/>
      <protection locked="true" hidden="false"/>
    </xf>
    <xf numFmtId="164" fontId="9" fillId="0" borderId="40" xfId="23" applyFont="true" applyBorder="true" applyAlignment="true" applyProtection="false">
      <alignment horizontal="center" vertical="center" textRotation="0" wrapText="false" indent="0" shrinkToFit="false"/>
      <protection locked="true" hidden="false"/>
    </xf>
    <xf numFmtId="164" fontId="9" fillId="0" borderId="40" xfId="23" applyFont="true" applyBorder="true" applyAlignment="true" applyProtection="false">
      <alignment horizontal="center" vertical="bottom" textRotation="0" wrapText="false" indent="0" shrinkToFit="false"/>
      <protection locked="true" hidden="false"/>
    </xf>
    <xf numFmtId="164" fontId="9" fillId="0" borderId="39" xfId="23" applyFont="true" applyBorder="true" applyAlignment="true" applyProtection="false">
      <alignment horizontal="center" vertical="bottom" textRotation="0" wrapText="false" indent="0" shrinkToFit="false"/>
      <protection locked="true" hidden="false"/>
    </xf>
    <xf numFmtId="164" fontId="8" fillId="0" borderId="41" xfId="23" applyFont="true" applyBorder="true" applyAlignment="false" applyProtection="false">
      <alignment horizontal="general" vertical="bottom" textRotation="0" wrapText="false" indent="0" shrinkToFit="false"/>
      <protection locked="true" hidden="false"/>
    </xf>
    <xf numFmtId="164" fontId="9" fillId="0" borderId="42" xfId="23" applyFont="true" applyBorder="true" applyAlignment="true" applyProtection="false">
      <alignment horizontal="center" vertical="bottom" textRotation="0" wrapText="false" indent="0" shrinkToFit="false"/>
      <protection locked="true" hidden="false"/>
    </xf>
    <xf numFmtId="164" fontId="9" fillId="0" borderId="0" xfId="23" applyFont="true" applyBorder="true" applyAlignment="true" applyProtection="false">
      <alignment horizontal="center" vertical="bottom" textRotation="0" wrapText="false" indent="0" shrinkToFit="false"/>
      <protection locked="true" hidden="false"/>
    </xf>
    <xf numFmtId="167" fontId="8" fillId="0" borderId="42" xfId="23" applyFont="true" applyBorder="true" applyAlignment="false" applyProtection="false">
      <alignment horizontal="general" vertical="bottom" textRotation="0" wrapText="false" indent="0" shrinkToFit="false"/>
      <protection locked="true" hidden="false"/>
    </xf>
    <xf numFmtId="167" fontId="8" fillId="0" borderId="40" xfId="23" applyFont="true" applyBorder="true" applyAlignment="false" applyProtection="false">
      <alignment horizontal="general" vertical="bottom" textRotation="0" wrapText="false" indent="0" shrinkToFit="false"/>
      <protection locked="true" hidden="false"/>
    </xf>
    <xf numFmtId="164" fontId="8" fillId="0" borderId="43" xfId="23" applyFont="true" applyBorder="true" applyAlignment="true" applyProtection="false">
      <alignment horizontal="right" vertical="bottom" textRotation="0" wrapText="false" indent="0" shrinkToFit="false"/>
      <protection locked="true" hidden="false"/>
    </xf>
    <xf numFmtId="167" fontId="8" fillId="0" borderId="44" xfId="23" applyFont="true" applyBorder="true" applyAlignment="false" applyProtection="false">
      <alignment horizontal="general" vertical="bottom" textRotation="0" wrapText="false" indent="0" shrinkToFit="false"/>
      <protection locked="true" hidden="false"/>
    </xf>
    <xf numFmtId="164" fontId="9" fillId="0" borderId="41" xfId="23" applyFont="true" applyBorder="true" applyAlignment="false" applyProtection="false">
      <alignment horizontal="general" vertical="bottom" textRotation="0" wrapText="false" indent="0" shrinkToFit="false"/>
      <protection locked="true" hidden="false"/>
    </xf>
    <xf numFmtId="167" fontId="9" fillId="0" borderId="44" xfId="23" applyFont="true" applyBorder="true" applyAlignment="false" applyProtection="false">
      <alignment horizontal="general" vertical="bottom" textRotation="0" wrapText="false" indent="0" shrinkToFit="false"/>
      <protection locked="true" hidden="false"/>
    </xf>
    <xf numFmtId="164" fontId="9" fillId="0" borderId="43" xfId="23" applyFont="true" applyBorder="true" applyAlignment="true" applyProtection="false">
      <alignment horizontal="right" vertical="bottom" textRotation="0" wrapText="false" indent="0" shrinkToFit="false"/>
      <protection locked="true" hidden="false"/>
    </xf>
    <xf numFmtId="164" fontId="8" fillId="0" borderId="45" xfId="23" applyFont="true" applyBorder="true" applyAlignment="false" applyProtection="false">
      <alignment horizontal="general" vertical="bottom" textRotation="0" wrapText="false" indent="0" shrinkToFit="false"/>
      <protection locked="true" hidden="false"/>
    </xf>
    <xf numFmtId="167" fontId="8" fillId="0" borderId="31" xfId="23" applyFont="true" applyBorder="true" applyAlignment="false" applyProtection="false">
      <alignment horizontal="general" vertical="bottom" textRotation="0" wrapText="false" indent="0" shrinkToFit="false"/>
      <protection locked="true" hidden="false"/>
    </xf>
    <xf numFmtId="167" fontId="8" fillId="0" borderId="46" xfId="23" applyFont="true" applyBorder="true" applyAlignment="false" applyProtection="false">
      <alignment horizontal="general" vertical="bottom" textRotation="0" wrapText="false" indent="0" shrinkToFit="false"/>
      <protection locked="true" hidden="false"/>
    </xf>
    <xf numFmtId="172" fontId="8" fillId="0" borderId="46" xfId="23" applyFont="true" applyBorder="true" applyAlignment="false" applyProtection="false">
      <alignment horizontal="general" vertical="bottom" textRotation="0" wrapText="false" indent="0" shrinkToFit="false"/>
      <protection locked="true" hidden="false"/>
    </xf>
    <xf numFmtId="164" fontId="8" fillId="0" borderId="0" xfId="23" applyFont="true" applyBorder="true" applyAlignment="false" applyProtection="false">
      <alignment horizontal="general" vertical="bottom" textRotation="0" wrapText="false" indent="0" shrinkToFit="false"/>
      <protection locked="true" hidden="false"/>
    </xf>
    <xf numFmtId="164" fontId="9" fillId="10" borderId="0" xfId="23" applyFont="true" applyBorder="false" applyAlignment="false" applyProtection="false">
      <alignment horizontal="general" vertical="bottom" textRotation="0" wrapText="false" indent="0" shrinkToFit="false"/>
      <protection locked="true" hidden="false"/>
    </xf>
    <xf numFmtId="164" fontId="9" fillId="10" borderId="0" xfId="23" applyFont="true" applyBorder="true" applyAlignment="true" applyProtection="false">
      <alignment horizontal="center" vertical="center" textRotation="0" wrapText="false" indent="0" shrinkToFit="false"/>
      <protection locked="true" hidden="false"/>
    </xf>
    <xf numFmtId="169" fontId="8" fillId="0" borderId="0" xfId="23" applyFont="true" applyBorder="false" applyAlignment="false" applyProtection="false">
      <alignment horizontal="general" vertical="bottom" textRotation="0" wrapText="false" indent="0" shrinkToFit="false"/>
      <protection locked="true" hidden="false"/>
    </xf>
    <xf numFmtId="180" fontId="8" fillId="0" borderId="0" xfId="20" applyFont="true" applyBorder="true" applyAlignment="true" applyProtection="true">
      <alignment horizontal="general" vertical="bottom" textRotation="0" wrapText="false" indent="0" shrinkToFit="false"/>
      <protection locked="true" hidden="false"/>
    </xf>
    <xf numFmtId="164" fontId="16" fillId="11" borderId="0" xfId="23" applyFont="true" applyBorder="false" applyAlignment="false" applyProtection="false">
      <alignment horizontal="general" vertical="bottom" textRotation="0" wrapText="false" indent="0" shrinkToFit="false"/>
      <protection locked="true" hidden="false"/>
    </xf>
    <xf numFmtId="180" fontId="16" fillId="11" borderId="0" xfId="20" applyFont="true" applyBorder="true" applyAlignment="true" applyProtection="true">
      <alignment horizontal="general" vertical="bottom" textRotation="0" wrapText="false" indent="0" shrinkToFit="false"/>
      <protection locked="true" hidden="false"/>
    </xf>
    <xf numFmtId="167" fontId="16" fillId="11" borderId="0" xfId="23" applyFont="true" applyBorder="false" applyAlignment="true" applyProtection="false">
      <alignment horizontal="general" vertical="bottom" textRotation="0" wrapText="true" indent="0" shrinkToFit="false"/>
      <protection locked="true" hidden="false"/>
    </xf>
    <xf numFmtId="172" fontId="9" fillId="10" borderId="0" xfId="23" applyFont="true" applyBorder="false" applyAlignment="false" applyProtection="false">
      <alignment horizontal="general" vertical="bottom" textRotation="0" wrapText="false" indent="0" shrinkToFit="false"/>
      <protection locked="true" hidden="false"/>
    </xf>
    <xf numFmtId="167" fontId="9" fillId="10" borderId="0" xfId="23" applyFont="true" applyBorder="false" applyAlignment="false" applyProtection="false">
      <alignment horizontal="general" vertical="bottom" textRotation="0" wrapText="false" indent="0" shrinkToFit="false"/>
      <protection locked="true" hidden="false"/>
    </xf>
    <xf numFmtId="167" fontId="9" fillId="0" borderId="0" xfId="23" applyFont="true" applyBorder="false" applyAlignment="true" applyProtection="false">
      <alignment horizontal="right" vertical="center" textRotation="0" wrapText="true" indent="0" shrinkToFit="false"/>
      <protection locked="true" hidden="false"/>
    </xf>
    <xf numFmtId="164" fontId="8" fillId="10" borderId="0" xfId="23" applyFont="true" applyBorder="false" applyAlignment="false" applyProtection="false">
      <alignment horizontal="general" vertical="bottom" textRotation="0" wrapText="false" indent="0" shrinkToFit="false"/>
      <protection locked="true" hidden="false"/>
    </xf>
    <xf numFmtId="167" fontId="8" fillId="10" borderId="0" xfId="23" applyFont="true" applyBorder="false" applyAlignment="false" applyProtection="false">
      <alignment horizontal="general" vertical="bottom" textRotation="0" wrapText="false" indent="0" shrinkToFit="false"/>
      <protection locked="true" hidden="false"/>
    </xf>
    <xf numFmtId="169" fontId="16" fillId="11" borderId="0" xfId="23" applyFont="true" applyBorder="false" applyAlignment="false" applyProtection="false">
      <alignment horizontal="general" vertical="bottom" textRotation="0" wrapText="false" indent="0" shrinkToFit="false"/>
      <protection locked="true" hidden="false"/>
    </xf>
    <xf numFmtId="180" fontId="9" fillId="10" borderId="0" xfId="23" applyFont="true" applyBorder="false" applyAlignment="false" applyProtection="false">
      <alignment horizontal="general" vertical="bottom" textRotation="0" wrapText="false" indent="0" shrinkToFit="false"/>
      <protection locked="true" hidden="false"/>
    </xf>
    <xf numFmtId="180" fontId="8" fillId="0" borderId="0" xfId="23" applyFont="true" applyBorder="false" applyAlignment="false" applyProtection="false">
      <alignment horizontal="general" vertical="bottom" textRotation="0" wrapText="false" indent="0" shrinkToFit="false"/>
      <protection locked="true" hidden="false"/>
    </xf>
    <xf numFmtId="167" fontId="8" fillId="0" borderId="0" xfId="23" applyFont="true" applyBorder="false" applyAlignment="false" applyProtection="false">
      <alignment horizontal="general" vertical="bottom" textRotation="0" wrapText="false" indent="0" shrinkToFit="false"/>
      <protection locked="true" hidden="false"/>
    </xf>
    <xf numFmtId="168" fontId="8" fillId="0" borderId="0" xfId="23"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9" fillId="0" borderId="0" xfId="23" applyFont="true" applyBorder="false" applyAlignment="true" applyProtection="false">
      <alignment horizontal="center" vertical="bottom" textRotation="0" wrapText="true" indent="0" shrinkToFit="false"/>
      <protection locked="true" hidden="false"/>
    </xf>
    <xf numFmtId="164" fontId="9" fillId="0" borderId="0" xfId="23" applyFont="true" applyBorder="true" applyAlignment="true" applyProtection="false">
      <alignment horizontal="center" vertical="bottom" textRotation="0" wrapText="true" indent="0" shrinkToFit="false"/>
      <protection locked="true" hidden="false"/>
    </xf>
    <xf numFmtId="172" fontId="9" fillId="0" borderId="0" xfId="23" applyFont="true" applyBorder="false" applyAlignment="true" applyProtection="false">
      <alignment horizontal="general" vertical="bottom" textRotation="0" wrapText="true" indent="0" shrinkToFit="false"/>
      <protection locked="true" hidden="false"/>
    </xf>
    <xf numFmtId="164" fontId="13" fillId="0" borderId="0" xfId="23" applyFont="true" applyBorder="false" applyAlignment="true" applyProtection="false">
      <alignment horizontal="general" vertical="bottom" textRotation="0" wrapText="false" indent="0" shrinkToFit="false"/>
      <protection locked="true" hidden="false"/>
    </xf>
    <xf numFmtId="167" fontId="8" fillId="0" borderId="0" xfId="23" applyFont="true" applyBorder="false" applyAlignment="true" applyProtection="false">
      <alignment horizontal="general" vertical="bottom" textRotation="0" wrapText="true" indent="0" shrinkToFit="false"/>
      <protection locked="true" hidden="false"/>
    </xf>
    <xf numFmtId="172" fontId="8" fillId="0" borderId="0" xfId="23" applyFont="true" applyBorder="false" applyAlignment="true" applyProtection="false">
      <alignment horizontal="general" vertical="bottom" textRotation="0" wrapText="true" indent="0" shrinkToFit="false"/>
      <protection locked="true" hidden="false"/>
    </xf>
    <xf numFmtId="164" fontId="9" fillId="0" borderId="11" xfId="23" applyFont="true" applyBorder="true" applyAlignment="true" applyProtection="false">
      <alignment horizontal="general" vertical="bottom" textRotation="0" wrapText="false" indent="0" shrinkToFit="false"/>
      <protection locked="true" hidden="false"/>
    </xf>
    <xf numFmtId="167" fontId="9" fillId="0" borderId="11" xfId="23" applyFont="true" applyBorder="true" applyAlignment="true" applyProtection="false">
      <alignment horizontal="general" vertical="bottom" textRotation="0" wrapText="true" indent="0" shrinkToFit="false"/>
      <protection locked="true" hidden="false"/>
    </xf>
    <xf numFmtId="172" fontId="9" fillId="0" borderId="11" xfId="23" applyFont="true" applyBorder="true" applyAlignment="true" applyProtection="false">
      <alignment horizontal="general" vertical="bottom" textRotation="0" wrapText="true" indent="0" shrinkToFit="false"/>
      <protection locked="true" hidden="false"/>
    </xf>
    <xf numFmtId="164" fontId="9" fillId="0" borderId="14" xfId="23" applyFont="true" applyBorder="true" applyAlignment="true" applyProtection="false">
      <alignment horizontal="general" vertical="bottom" textRotation="0" wrapText="false" indent="0" shrinkToFit="false"/>
      <protection locked="true" hidden="false"/>
    </xf>
    <xf numFmtId="167" fontId="9" fillId="0" borderId="14" xfId="23" applyFont="true" applyBorder="true" applyAlignment="true" applyProtection="false">
      <alignment horizontal="general" vertical="bottom" textRotation="0" wrapText="true" indent="0" shrinkToFit="false"/>
      <protection locked="true" hidden="false"/>
    </xf>
    <xf numFmtId="172" fontId="9" fillId="0" borderId="14" xfId="23" applyFont="true" applyBorder="true" applyAlignment="true" applyProtection="false">
      <alignment horizontal="general" vertical="bottom" textRotation="0" wrapText="true" indent="0" shrinkToFit="false"/>
      <protection locked="true" hidden="false"/>
    </xf>
    <xf numFmtId="164" fontId="8" fillId="0" borderId="7" xfId="0" applyFont="true" applyBorder="true" applyAlignment="true" applyProtection="false">
      <alignment horizontal="center" vertical="bottom" textRotation="0" wrapText="true" indent="0" shrinkToFit="false"/>
      <protection locked="true" hidden="false"/>
    </xf>
    <xf numFmtId="167" fontId="9" fillId="0" borderId="7"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7" fontId="9" fillId="0" borderId="0"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11" fillId="0" borderId="0" xfId="23" applyFont="true" applyBorder="true" applyAlignment="false" applyProtection="false">
      <alignment horizontal="general" vertical="bottom" textRotation="0" wrapText="false" indent="0" shrinkToFit="false"/>
      <protection locked="true" hidden="false"/>
    </xf>
    <xf numFmtId="172" fontId="11" fillId="3" borderId="0" xfId="23" applyFont="true" applyBorder="true" applyAlignment="true" applyProtection="false">
      <alignment horizontal="general" vertical="center" textRotation="0" wrapText="true" indent="0" shrinkToFit="false"/>
      <protection locked="true" hidden="false"/>
    </xf>
    <xf numFmtId="167" fontId="9" fillId="3" borderId="0" xfId="29" applyFont="true" applyBorder="true" applyAlignment="true" applyProtection="true">
      <alignment horizontal="center" vertical="bottom" textRotation="0" wrapText="false" indent="0" shrinkToFit="false"/>
      <protection locked="true" hidden="false"/>
    </xf>
    <xf numFmtId="181" fontId="11" fillId="3" borderId="0" xfId="23" applyFont="true" applyBorder="true" applyAlignment="true" applyProtection="false">
      <alignment horizontal="center" vertical="center" textRotation="0" wrapText="true" indent="0" shrinkToFit="false"/>
      <protection locked="true" hidden="false"/>
    </xf>
    <xf numFmtId="172" fontId="12" fillId="0" borderId="0" xfId="23" applyFont="true" applyBorder="true" applyAlignment="true" applyProtection="false">
      <alignment horizontal="general" vertical="center" textRotation="0" wrapText="true" indent="0" shrinkToFit="false"/>
      <protection locked="true" hidden="false"/>
    </xf>
    <xf numFmtId="167" fontId="9" fillId="0" borderId="0" xfId="29" applyFont="true" applyBorder="true" applyAlignment="true" applyProtection="true">
      <alignment horizontal="center" vertical="bottom" textRotation="0" wrapText="false" indent="0" shrinkToFit="false"/>
      <protection locked="true" hidden="false"/>
    </xf>
    <xf numFmtId="181" fontId="12" fillId="0" borderId="0" xfId="23"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47" xfId="23" applyFont="true" applyBorder="true" applyAlignment="false" applyProtection="false">
      <alignment horizontal="general" vertical="bottom" textRotation="0" wrapText="false" indent="0" shrinkToFit="false"/>
      <protection locked="true" hidden="false"/>
    </xf>
    <xf numFmtId="164" fontId="9" fillId="0" borderId="48" xfId="23" applyFont="true" applyBorder="true" applyAlignment="true" applyProtection="false">
      <alignment horizontal="center" vertical="center" textRotation="0" wrapText="false" indent="0" shrinkToFit="false"/>
      <protection locked="true" hidden="false"/>
    </xf>
    <xf numFmtId="164" fontId="9" fillId="0" borderId="49" xfId="23" applyFont="true" applyBorder="true" applyAlignment="true" applyProtection="false">
      <alignment horizontal="general" vertical="center" textRotation="0" wrapText="false" indent="0" shrinkToFit="false"/>
      <protection locked="true" hidden="false"/>
    </xf>
    <xf numFmtId="164" fontId="9" fillId="0" borderId="49" xfId="23" applyFont="true" applyBorder="true" applyAlignment="false" applyProtection="false">
      <alignment horizontal="general" vertical="bottom" textRotation="0" wrapText="false" indent="0" shrinkToFit="false"/>
      <protection locked="true" hidden="false"/>
    </xf>
    <xf numFmtId="164" fontId="9" fillId="0" borderId="50" xfId="23" applyFont="true" applyBorder="true" applyAlignment="false" applyProtection="false">
      <alignment horizontal="general" vertical="bottom" textRotation="0" wrapText="false" indent="0" shrinkToFit="false"/>
      <protection locked="true" hidden="false"/>
    </xf>
    <xf numFmtId="164" fontId="9" fillId="0" borderId="51" xfId="23" applyFont="true" applyBorder="true" applyAlignment="false" applyProtection="false">
      <alignment horizontal="general" vertical="bottom" textRotation="0" wrapText="false" indent="0" shrinkToFit="false"/>
      <protection locked="true" hidden="false"/>
    </xf>
    <xf numFmtId="164" fontId="9" fillId="0" borderId="3" xfId="23" applyFont="true" applyBorder="true" applyAlignment="true" applyProtection="false">
      <alignment horizontal="general" vertical="bottom" textRotation="0" wrapText="true" indent="0" shrinkToFit="false"/>
      <protection locked="true" hidden="false"/>
    </xf>
    <xf numFmtId="164" fontId="9" fillId="0" borderId="9" xfId="23" applyFont="true" applyBorder="true" applyAlignment="true" applyProtection="false">
      <alignment horizontal="center" vertical="bottom" textRotation="0" wrapText="false" indent="0" shrinkToFit="false"/>
      <protection locked="true" hidden="false"/>
    </xf>
    <xf numFmtId="164" fontId="9" fillId="0" borderId="52" xfId="23" applyFont="true" applyBorder="true" applyAlignment="false" applyProtection="false">
      <alignment horizontal="general" vertical="bottom" textRotation="0" wrapText="false" indent="0" shrinkToFit="false"/>
      <protection locked="true" hidden="false"/>
    </xf>
    <xf numFmtId="164" fontId="8" fillId="0" borderId="53" xfId="23" applyFont="true" applyBorder="true" applyAlignment="false" applyProtection="false">
      <alignment horizontal="general" vertical="bottom" textRotation="0" wrapText="false" indent="0" shrinkToFit="false"/>
      <protection locked="true" hidden="false"/>
    </xf>
    <xf numFmtId="172" fontId="8" fillId="0" borderId="6" xfId="23" applyFont="true" applyBorder="true" applyAlignment="false" applyProtection="false">
      <alignment horizontal="general" vertical="bottom" textRotation="0" wrapText="false" indent="0" shrinkToFit="false"/>
      <protection locked="true" hidden="false"/>
    </xf>
    <xf numFmtId="172" fontId="8" fillId="0" borderId="0" xfId="23" applyFont="true" applyBorder="true" applyAlignment="false" applyProtection="false">
      <alignment horizontal="general" vertical="bottom" textRotation="0" wrapText="false" indent="0" shrinkToFit="false"/>
      <protection locked="true" hidden="false"/>
    </xf>
    <xf numFmtId="167" fontId="8" fillId="0" borderId="54" xfId="23" applyFont="true" applyBorder="true" applyAlignment="false" applyProtection="false">
      <alignment horizontal="general" vertical="bottom" textRotation="0" wrapText="false" indent="0" shrinkToFit="false"/>
      <protection locked="true" hidden="false"/>
    </xf>
    <xf numFmtId="164" fontId="9" fillId="0" borderId="53" xfId="23" applyFont="true" applyBorder="true" applyAlignment="false" applyProtection="false">
      <alignment horizontal="general" vertical="bottom" textRotation="0" wrapText="false" indent="0" shrinkToFit="false"/>
      <protection locked="true" hidden="false"/>
    </xf>
    <xf numFmtId="172" fontId="9" fillId="0" borderId="6" xfId="23" applyFont="true" applyBorder="true" applyAlignment="false" applyProtection="false">
      <alignment horizontal="general" vertical="bottom" textRotation="0" wrapText="false" indent="0" shrinkToFit="false"/>
      <protection locked="true" hidden="false"/>
    </xf>
    <xf numFmtId="172" fontId="9" fillId="0" borderId="0" xfId="23" applyFont="true" applyBorder="true" applyAlignment="false" applyProtection="false">
      <alignment horizontal="general" vertical="bottom" textRotation="0" wrapText="false" indent="0" shrinkToFit="false"/>
      <protection locked="true" hidden="false"/>
    </xf>
    <xf numFmtId="167" fontId="9" fillId="0" borderId="54" xfId="23" applyFont="true" applyBorder="true" applyAlignment="false" applyProtection="false">
      <alignment horizontal="general" vertical="bottom" textRotation="0" wrapText="false" indent="0" shrinkToFit="false"/>
      <protection locked="true" hidden="false"/>
    </xf>
    <xf numFmtId="164" fontId="8" fillId="0" borderId="55" xfId="23" applyFont="true" applyBorder="true" applyAlignment="false" applyProtection="false">
      <alignment horizontal="general" vertical="bottom" textRotation="0" wrapText="false" indent="0" shrinkToFit="false"/>
      <protection locked="true" hidden="false"/>
    </xf>
    <xf numFmtId="172" fontId="8" fillId="0" borderId="10" xfId="23" applyFont="true" applyBorder="true" applyAlignment="false" applyProtection="false">
      <alignment horizontal="general" vertical="bottom" textRotation="0" wrapText="false" indent="0" shrinkToFit="false"/>
      <protection locked="true" hidden="false"/>
    </xf>
    <xf numFmtId="167" fontId="8" fillId="0" borderId="11" xfId="23" applyFont="true" applyBorder="true" applyAlignment="false" applyProtection="false">
      <alignment horizontal="general" vertical="bottom" textRotation="0" wrapText="false" indent="0" shrinkToFit="false"/>
      <protection locked="true" hidden="false"/>
    </xf>
    <xf numFmtId="167" fontId="8" fillId="0" borderId="12" xfId="23" applyFont="true" applyBorder="true" applyAlignment="false" applyProtection="false">
      <alignment horizontal="general" vertical="bottom" textRotation="0" wrapText="false" indent="0" shrinkToFit="false"/>
      <protection locked="true" hidden="false"/>
    </xf>
    <xf numFmtId="172" fontId="8" fillId="0" borderId="11" xfId="23" applyFont="true" applyBorder="true" applyAlignment="false" applyProtection="false">
      <alignment horizontal="general" vertical="bottom" textRotation="0" wrapText="false" indent="0" shrinkToFit="false"/>
      <protection locked="true" hidden="false"/>
    </xf>
    <xf numFmtId="167" fontId="8" fillId="0" borderId="56" xfId="23" applyFont="true" applyBorder="true" applyAlignment="false" applyProtection="false">
      <alignment horizontal="general" vertical="bottom" textRotation="0" wrapText="false" indent="0" shrinkToFit="false"/>
      <protection locked="true" hidden="false"/>
    </xf>
    <xf numFmtId="164" fontId="9" fillId="0" borderId="57" xfId="23" applyFont="true" applyBorder="true" applyAlignment="true" applyProtection="false">
      <alignment horizontal="general" vertical="bottom" textRotation="0" wrapText="false" indent="0" shrinkToFit="false"/>
      <protection locked="true" hidden="false"/>
    </xf>
    <xf numFmtId="164" fontId="9" fillId="0" borderId="58" xfId="23" applyFont="true" applyBorder="true" applyAlignment="false" applyProtection="false">
      <alignment horizontal="general" vertical="bottom" textRotation="0" wrapText="false" indent="0" shrinkToFit="false"/>
      <protection locked="true" hidden="false"/>
    </xf>
    <xf numFmtId="167" fontId="9" fillId="0" borderId="59" xfId="23" applyFont="true" applyBorder="true" applyAlignment="false" applyProtection="false">
      <alignment horizontal="general" vertical="bottom" textRotation="0" wrapText="false" indent="0" shrinkToFit="false"/>
      <protection locked="true" hidden="false"/>
    </xf>
    <xf numFmtId="167" fontId="9" fillId="0" borderId="60" xfId="23" applyFont="true" applyBorder="true" applyAlignment="false" applyProtection="false">
      <alignment horizontal="general" vertical="bottom" textRotation="0" wrapText="false" indent="0" shrinkToFit="false"/>
      <protection locked="true" hidden="false"/>
    </xf>
    <xf numFmtId="164" fontId="9" fillId="0" borderId="59" xfId="23" applyFont="true" applyBorder="true" applyAlignment="false" applyProtection="false">
      <alignment horizontal="general" vertical="bottom" textRotation="0" wrapText="false" indent="0" shrinkToFit="false"/>
      <protection locked="true" hidden="false"/>
    </xf>
    <xf numFmtId="167" fontId="9" fillId="0" borderId="61" xfId="23" applyFont="true" applyBorder="true" applyAlignment="false" applyProtection="false">
      <alignment horizontal="general" vertical="bottom" textRotation="0" wrapText="false" indent="0" shrinkToFit="false"/>
      <protection locked="true" hidden="false"/>
    </xf>
    <xf numFmtId="164" fontId="9" fillId="0" borderId="0" xfId="27" applyFont="true" applyBorder="false" applyAlignment="true" applyProtection="false">
      <alignment horizontal="center" vertical="top" textRotation="0" wrapText="false" indent="0" shrinkToFit="false"/>
      <protection locked="true" hidden="false"/>
    </xf>
    <xf numFmtId="164" fontId="9" fillId="0" borderId="0" xfId="27" applyFont="true" applyBorder="false" applyAlignment="true" applyProtection="false">
      <alignment horizontal="center" vertical="top" textRotation="0" wrapText="true" indent="0" shrinkToFit="false"/>
      <protection locked="true" hidden="false"/>
    </xf>
    <xf numFmtId="164" fontId="9" fillId="0" borderId="1" xfId="27" applyFont="true" applyBorder="true" applyAlignment="true" applyProtection="false">
      <alignment horizontal="center" vertical="top" textRotation="0" wrapText="true" indent="0" shrinkToFit="false"/>
      <protection locked="true" hidden="false"/>
    </xf>
    <xf numFmtId="164" fontId="9" fillId="0" borderId="1" xfId="27" applyFont="true" applyBorder="true" applyAlignment="true" applyProtection="false">
      <alignment horizontal="center" vertical="center" textRotation="0" wrapText="true" indent="0" shrinkToFit="false"/>
      <protection locked="true" hidden="false"/>
    </xf>
    <xf numFmtId="164" fontId="9" fillId="0" borderId="0" xfId="27" applyFont="true" applyBorder="false" applyAlignment="false" applyProtection="false">
      <alignment horizontal="general" vertical="bottom" textRotation="0" wrapText="false" indent="0" shrinkToFit="false"/>
      <protection locked="true" hidden="false"/>
    </xf>
    <xf numFmtId="164" fontId="9" fillId="0" borderId="9" xfId="27" applyFont="true" applyBorder="true" applyAlignment="false" applyProtection="false">
      <alignment horizontal="general" vertical="bottom" textRotation="0" wrapText="false" indent="0" shrinkToFit="false"/>
      <protection locked="true" hidden="false"/>
    </xf>
    <xf numFmtId="164" fontId="9" fillId="0" borderId="3" xfId="27" applyFont="true" applyBorder="true" applyAlignment="false" applyProtection="false">
      <alignment horizontal="general" vertical="bottom" textRotation="0" wrapText="false" indent="0" shrinkToFit="false"/>
      <protection locked="true" hidden="false"/>
    </xf>
    <xf numFmtId="167" fontId="9" fillId="0" borderId="1" xfId="27" applyFont="true" applyBorder="true" applyAlignment="false" applyProtection="false">
      <alignment horizontal="general" vertical="bottom" textRotation="0" wrapText="false" indent="0" shrinkToFit="false"/>
      <protection locked="true" hidden="false"/>
    </xf>
    <xf numFmtId="164" fontId="13" fillId="0" borderId="0" xfId="27" applyFont="true" applyBorder="false" applyAlignment="false" applyProtection="false">
      <alignment horizontal="general" vertical="bottom" textRotation="0" wrapText="false" indent="0" shrinkToFit="false"/>
      <protection locked="true" hidden="false"/>
    </xf>
    <xf numFmtId="164" fontId="8" fillId="0" borderId="0" xfId="27" applyFont="true" applyBorder="false" applyAlignment="false" applyProtection="false">
      <alignment horizontal="general" vertical="bottom" textRotation="0" wrapText="false" indent="0" shrinkToFit="false"/>
      <protection locked="true" hidden="false"/>
    </xf>
    <xf numFmtId="167" fontId="8" fillId="0" borderId="1" xfId="27" applyFont="true" applyBorder="true" applyAlignment="false" applyProtection="false">
      <alignment horizontal="general" vertical="bottom" textRotation="0" wrapText="false" indent="0" shrinkToFit="false"/>
      <protection locked="true" hidden="false"/>
    </xf>
    <xf numFmtId="164" fontId="8" fillId="0" borderId="0" xfId="27" applyFont="true" applyBorder="false" applyAlignment="true" applyProtection="false">
      <alignment horizontal="center" vertical="bottom" textRotation="0" wrapText="false" indent="0" shrinkToFit="false"/>
      <protection locked="true" hidden="false"/>
    </xf>
    <xf numFmtId="164" fontId="8" fillId="0" borderId="1" xfId="27" applyFont="true" applyBorder="true" applyAlignment="true" applyProtection="false">
      <alignment horizontal="center" vertical="bottom" textRotation="0" wrapText="false" indent="0" shrinkToFit="false"/>
      <protection locked="true" hidden="false"/>
    </xf>
    <xf numFmtId="167" fontId="9" fillId="0" borderId="1" xfId="27" applyFont="true" applyBorder="true" applyAlignment="true" applyProtection="false">
      <alignment horizontal="center" vertical="bottom" textRotation="0" wrapText="false" indent="0" shrinkToFit="false"/>
      <protection locked="true" hidden="false"/>
    </xf>
    <xf numFmtId="172" fontId="9" fillId="0" borderId="0" xfId="23" applyFont="true" applyBorder="false" applyAlignment="false" applyProtection="false">
      <alignment horizontal="general" vertical="bottom" textRotation="0" wrapText="false" indent="0" shrinkToFit="false"/>
      <protection locked="true" hidden="false"/>
    </xf>
    <xf numFmtId="172" fontId="9" fillId="3" borderId="0" xfId="23" applyFont="true" applyBorder="false" applyAlignment="false" applyProtection="false">
      <alignment horizontal="general" vertical="bottom" textRotation="0" wrapText="false" indent="0" shrinkToFit="false"/>
      <protection locked="true" hidden="false"/>
    </xf>
    <xf numFmtId="172" fontId="9" fillId="0" borderId="0" xfId="23" applyFont="true" applyBorder="true" applyAlignment="true" applyProtection="false">
      <alignment horizontal="center" vertical="center" textRotation="0" wrapText="false" indent="0" shrinkToFit="false"/>
      <protection locked="true" hidden="false"/>
    </xf>
    <xf numFmtId="179" fontId="9" fillId="0" borderId="0" xfId="23" applyFont="true" applyBorder="false" applyAlignment="false" applyProtection="false">
      <alignment horizontal="general" vertical="bottom" textRotation="0" wrapText="false" indent="0" shrinkToFit="false"/>
      <protection locked="true" hidden="false"/>
    </xf>
    <xf numFmtId="164" fontId="24" fillId="0" borderId="0" xfId="23" applyFont="true" applyBorder="false" applyAlignment="false" applyProtection="false">
      <alignment horizontal="general" vertical="bottom" textRotation="0" wrapText="false" indent="0" shrinkToFit="false"/>
      <protection locked="true" hidden="false"/>
    </xf>
    <xf numFmtId="182" fontId="8" fillId="0" borderId="0" xfId="34" applyFont="true" applyBorder="true" applyAlignment="true" applyProtection="true">
      <alignment horizontal="general" vertical="bottom" textRotation="0" wrapText="false" indent="0" shrinkToFit="false"/>
      <protection locked="true" hidden="false"/>
    </xf>
    <xf numFmtId="182" fontId="9" fillId="0" borderId="0" xfId="34" applyFont="true" applyBorder="true" applyAlignment="true" applyProtection="true">
      <alignment horizontal="general" vertical="top" textRotation="0" wrapText="false" indent="0" shrinkToFit="false"/>
      <protection locked="true" hidden="false"/>
    </xf>
    <xf numFmtId="182" fontId="9" fillId="0" borderId="0" xfId="34" applyFont="true" applyBorder="true" applyAlignment="true" applyProtection="true">
      <alignment horizontal="general" vertical="bottom" textRotation="0" wrapText="false" indent="0" shrinkToFit="false"/>
      <protection locked="true" hidden="false"/>
    </xf>
    <xf numFmtId="182" fontId="9" fillId="0" borderId="0" xfId="34" applyFont="true" applyBorder="true" applyAlignment="true" applyProtection="true">
      <alignment horizontal="center" vertical="center" textRotation="0" wrapText="false" indent="0" shrinkToFit="false"/>
      <protection locked="true" hidden="false"/>
    </xf>
    <xf numFmtId="182" fontId="9" fillId="0" borderId="0" xfId="34" applyFont="true" applyBorder="true" applyAlignment="true" applyProtection="true">
      <alignment horizontal="center" vertical="center" textRotation="0" wrapText="true" indent="0" shrinkToFit="false"/>
      <protection locked="true" hidden="false"/>
    </xf>
    <xf numFmtId="182" fontId="8" fillId="0" borderId="0" xfId="34" applyFont="true" applyBorder="true" applyAlignment="true" applyProtection="true">
      <alignment horizontal="general" vertical="bottom" textRotation="0" wrapText="true" indent="0" shrinkToFit="false"/>
      <protection locked="true" hidden="false"/>
    </xf>
    <xf numFmtId="183" fontId="9" fillId="0" borderId="0" xfId="34" applyFont="true" applyBorder="true" applyAlignment="true" applyProtection="true">
      <alignment horizontal="general" vertical="bottom" textRotation="0" wrapText="false" indent="0" shrinkToFit="false"/>
      <protection locked="true" hidden="false"/>
    </xf>
    <xf numFmtId="184" fontId="9" fillId="0" borderId="0" xfId="34" applyFont="true" applyBorder="true" applyAlignment="true" applyProtection="true">
      <alignment horizontal="general" vertical="bottom" textRotation="0" wrapText="false" indent="0" shrinkToFit="false"/>
      <protection locked="true" hidden="false"/>
    </xf>
    <xf numFmtId="183" fontId="8" fillId="0" borderId="0" xfId="34" applyFont="true" applyBorder="true" applyAlignment="true" applyProtection="true">
      <alignment horizontal="general" vertical="bottom" textRotation="0" wrapText="false" indent="0" shrinkToFit="false"/>
      <protection locked="true" hidden="false"/>
    </xf>
    <xf numFmtId="184" fontId="8" fillId="0" borderId="0" xfId="34" applyFont="true" applyBorder="true" applyAlignment="true" applyProtection="true">
      <alignment horizontal="general" vertical="bottom" textRotation="0" wrapText="false" indent="0" shrinkToFit="false"/>
      <protection locked="true" hidden="false"/>
    </xf>
    <xf numFmtId="182" fontId="24" fillId="0" borderId="0" xfId="34" applyFont="true" applyBorder="true" applyAlignment="true" applyProtection="true">
      <alignment horizontal="general" vertical="bottom" textRotation="0" wrapText="false" indent="0" shrinkToFit="false"/>
      <protection locked="true" hidden="false"/>
    </xf>
    <xf numFmtId="175" fontId="9" fillId="5" borderId="0" xfId="23" applyFont="true" applyBorder="false" applyAlignment="false" applyProtection="false">
      <alignment horizontal="general" vertical="bottom" textRotation="0" wrapText="false" indent="0" shrinkToFit="false"/>
      <protection locked="true" hidden="false"/>
    </xf>
    <xf numFmtId="167" fontId="11" fillId="0" borderId="0" xfId="32" applyFont="true" applyBorder="true" applyAlignment="true" applyProtection="true">
      <alignment horizontal="general" vertical="top" textRotation="0" wrapText="true" indent="0" shrinkToFit="false"/>
      <protection locked="true" hidden="false"/>
    </xf>
    <xf numFmtId="172"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12" fillId="0" borderId="0" xfId="22" applyFont="true" applyBorder="false" applyAlignment="false" applyProtection="false">
      <alignment horizontal="general" vertical="bottom" textRotation="0" wrapText="false" indent="0" shrinkToFit="false"/>
      <protection locked="true" hidden="false"/>
    </xf>
    <xf numFmtId="167" fontId="14" fillId="0" borderId="0" xfId="32" applyFont="true" applyBorder="true" applyAlignment="true" applyProtection="true">
      <alignment horizontal="general" vertical="bottom" textRotation="0" wrapText="false" indent="0" shrinkToFit="false"/>
      <protection locked="true" hidden="false"/>
    </xf>
    <xf numFmtId="167" fontId="25" fillId="0" borderId="0" xfId="32" applyFont="true" applyBorder="true" applyAlignment="true" applyProtection="true">
      <alignment horizontal="general" vertical="bottom" textRotation="0" wrapText="false" indent="0" shrinkToFit="false"/>
      <protection locked="true" hidden="false"/>
    </xf>
    <xf numFmtId="164" fontId="12" fillId="0" borderId="7" xfId="22" applyFont="true" applyBorder="true" applyAlignment="false" applyProtection="false">
      <alignment horizontal="general" vertical="bottom" textRotation="0" wrapText="false" indent="0" shrinkToFit="false"/>
      <protection locked="true" hidden="false"/>
    </xf>
    <xf numFmtId="164" fontId="11" fillId="0" borderId="7" xfId="22" applyFont="true" applyBorder="true" applyAlignment="true" applyProtection="false">
      <alignment horizontal="center" vertical="bottom" textRotation="0" wrapText="false" indent="0" shrinkToFit="false"/>
      <protection locked="true" hidden="false"/>
    </xf>
    <xf numFmtId="164" fontId="11" fillId="0" borderId="7" xfId="22" applyFont="true" applyBorder="true" applyAlignment="true" applyProtection="false">
      <alignment horizontal="center" vertical="bottom" textRotation="0" wrapText="true" indent="0" shrinkToFit="false"/>
      <protection locked="true" hidden="false"/>
    </xf>
    <xf numFmtId="173" fontId="8" fillId="0" borderId="7" xfId="0" applyFont="true" applyBorder="true" applyAlignment="false" applyProtection="false">
      <alignment horizontal="general" vertical="bottom" textRotation="0" wrapText="false" indent="0" shrinkToFit="false"/>
      <protection locked="true" hidden="false"/>
    </xf>
    <xf numFmtId="167" fontId="8" fillId="0" borderId="7" xfId="19" applyFont="true" applyBorder="true" applyAlignment="true" applyProtection="true">
      <alignment horizontal="general" vertical="bottom" textRotation="0" wrapText="false" indent="0" shrinkToFit="false"/>
      <protection locked="true" hidden="false"/>
    </xf>
    <xf numFmtId="164" fontId="11" fillId="3" borderId="7" xfId="22" applyFont="tru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9" fillId="3" borderId="0" xfId="0" applyFont="true" applyBorder="false" applyAlignment="true" applyProtection="false">
      <alignment horizontal="left"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72" fontId="8" fillId="0" borderId="0" xfId="0" applyFont="true" applyBorder="true" applyAlignment="false" applyProtection="false">
      <alignment horizontal="general" vertical="bottom" textRotation="0" wrapText="false" indent="0" shrinkToFit="false"/>
      <protection locked="true" hidden="false"/>
    </xf>
    <xf numFmtId="167" fontId="8" fillId="0" borderId="1" xfId="0" applyFont="true" applyBorder="true" applyAlignment="false" applyProtection="false">
      <alignment horizontal="general" vertical="bottom" textRotation="0" wrapText="false" indent="0" shrinkToFit="false"/>
      <protection locked="true" hidden="false"/>
    </xf>
  </cellXfs>
  <cellStyles count="21">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Milliers 2" xfId="20" builtinId="53" customBuiltin="true"/>
    <cellStyle name="Milliers 3" xfId="21" builtinId="53" customBuiltin="true"/>
    <cellStyle name="Normal 11" xfId="22" builtinId="53" customBuiltin="true"/>
    <cellStyle name="Normal 2" xfId="23" builtinId="53" customBuiltin="true"/>
    <cellStyle name="Normal 2 2" xfId="24" builtinId="53" customBuiltin="true"/>
    <cellStyle name="Normal 2 3" xfId="25" builtinId="53" customBuiltin="true"/>
    <cellStyle name="Normal 3" xfId="26" builtinId="53" customBuiltin="true"/>
    <cellStyle name="Normal 4" xfId="27" builtinId="53" customBuiltin="true"/>
    <cellStyle name="Normal 6" xfId="28" builtinId="53" customBuiltin="true"/>
    <cellStyle name="Pourcentage 2" xfId="29" builtinId="53" customBuiltin="true"/>
    <cellStyle name="Pourcentage 2 2" xfId="30" builtinId="53" customBuiltin="true"/>
    <cellStyle name="Pourcentage 2 3" xfId="31" builtinId="53" customBuiltin="true"/>
    <cellStyle name="Pourcentage 3" xfId="32" builtinId="53" customBuiltin="true"/>
    <cellStyle name="Texte explicatif 2" xfId="33" builtinId="53" customBuiltin="true"/>
    <cellStyle name="Excel Built-in Normal" xfId="34"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CCCCC"/>
      <rgbColor rgb="FF817569"/>
      <rgbColor rgb="FFB2B2B2"/>
      <rgbColor rgb="FF7030A0"/>
      <rgbColor rgb="FFFFF2CC"/>
      <rgbColor rgb="FFDAE3F3"/>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E7E6E6"/>
      <rgbColor rgb="FFDDDDDD"/>
      <rgbColor rgb="FFFFFF99"/>
      <rgbColor rgb="FFD9D9D9"/>
      <rgbColor rgb="FFFF99CC"/>
      <rgbColor rgb="FFCC99FF"/>
      <rgbColor rgb="FFFFD966"/>
      <rgbColor rgb="FF3366FF"/>
      <rgbColor rgb="FF33CCCC"/>
      <rgbColor rgb="FF99CC00"/>
      <rgbColor rgb="FFFFCC00"/>
      <rgbColor rgb="FFFF9900"/>
      <rgbColor rgb="FFFF3333"/>
      <rgbColor rgb="FF595959"/>
      <rgbColor rgb="FFAFABAB"/>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worksheet" Target="worksheets/sheet43.xml"/><Relationship Id="rId45" Type="http://schemas.openxmlformats.org/officeDocument/2006/relationships/worksheet" Target="worksheets/sheet44.xml"/><Relationship Id="rId46" Type="http://schemas.openxmlformats.org/officeDocument/2006/relationships/worksheet" Target="worksheets/sheet45.xml"/><Relationship Id="rId47" Type="http://schemas.openxmlformats.org/officeDocument/2006/relationships/worksheet" Target="worksheets/sheet46.xml"/><Relationship Id="rId48" Type="http://schemas.openxmlformats.org/officeDocument/2006/relationships/worksheet" Target="worksheets/sheet47.xml"/><Relationship Id="rId49" Type="http://schemas.openxmlformats.org/officeDocument/2006/relationships/worksheet" Target="worksheets/sheet48.xml"/><Relationship Id="rId50" Type="http://schemas.openxmlformats.org/officeDocument/2006/relationships/worksheet" Target="worksheets/sheet49.xml"/><Relationship Id="rId51" Type="http://schemas.openxmlformats.org/officeDocument/2006/relationships/worksheet" Target="worksheets/sheet50.xml"/><Relationship Id="rId52" Type="http://schemas.openxmlformats.org/officeDocument/2006/relationships/worksheet" Target="worksheets/sheet51.xml"/><Relationship Id="rId53" Type="http://schemas.openxmlformats.org/officeDocument/2006/relationships/worksheet" Target="worksheets/sheet52.xml"/><Relationship Id="rId54" Type="http://schemas.openxmlformats.org/officeDocument/2006/relationships/worksheet" Target="worksheets/sheet53.xml"/><Relationship Id="rId55" Type="http://schemas.openxmlformats.org/officeDocument/2006/relationships/worksheet" Target="worksheets/sheet54.xml"/><Relationship Id="rId56" Type="http://schemas.openxmlformats.org/officeDocument/2006/relationships/worksheet" Target="worksheets/sheet55.xml"/><Relationship Id="rId57" Type="http://schemas.openxmlformats.org/officeDocument/2006/relationships/worksheet" Target="worksheets/sheet56.xml"/><Relationship Id="rId58" Type="http://schemas.openxmlformats.org/officeDocument/2006/relationships/worksheet" Target="worksheets/sheet57.xml"/><Relationship Id="rId59" Type="http://schemas.openxmlformats.org/officeDocument/2006/relationships/worksheet" Target="worksheets/sheet58.xml"/><Relationship Id="rId60" Type="http://schemas.openxmlformats.org/officeDocument/2006/relationships/worksheet" Target="worksheets/sheet59.xml"/><Relationship Id="rId61" Type="http://schemas.openxmlformats.org/officeDocument/2006/relationships/worksheet" Target="worksheets/sheet60.xml"/><Relationship Id="rId62" Type="http://schemas.openxmlformats.org/officeDocument/2006/relationships/worksheet" Target="worksheets/sheet61.xml"/><Relationship Id="rId63" Type="http://schemas.openxmlformats.org/officeDocument/2006/relationships/worksheet" Target="worksheets/sheet62.xml"/><Relationship Id="rId64" Type="http://schemas.openxmlformats.org/officeDocument/2006/relationships/worksheet" Target="worksheets/sheet63.xml"/><Relationship Id="rId65" Type="http://schemas.openxmlformats.org/officeDocument/2006/relationships/worksheet" Target="worksheets/sheet64.xml"/><Relationship Id="rId66" Type="http://schemas.openxmlformats.org/officeDocument/2006/relationships/worksheet" Target="worksheets/sheet65.xml"/><Relationship Id="rId67" Type="http://schemas.openxmlformats.org/officeDocument/2006/relationships/worksheet" Target="worksheets/sheet66.xml"/><Relationship Id="rId68" Type="http://schemas.openxmlformats.org/officeDocument/2006/relationships/worksheet" Target="worksheets/sheet67.xml"/><Relationship Id="rId69" Type="http://schemas.openxmlformats.org/officeDocument/2006/relationships/worksheet" Target="worksheets/sheet68.xml"/><Relationship Id="rId70" Type="http://schemas.openxmlformats.org/officeDocument/2006/relationships/worksheet" Target="worksheets/sheet69.xml"/><Relationship Id="rId71" Type="http://schemas.openxmlformats.org/officeDocument/2006/relationships/worksheet" Target="worksheets/sheet70.xml"/><Relationship Id="rId72" Type="http://schemas.openxmlformats.org/officeDocument/2006/relationships/worksheet" Target="worksheets/sheet71.xml"/><Relationship Id="rId7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0" activeCellId="0" sqref="E20"/>
    </sheetView>
  </sheetViews>
  <sheetFormatPr defaultRowHeight="11.25" outlineLevelRow="0" outlineLevelCol="0"/>
  <cols>
    <col collapsed="false" customWidth="true" hidden="false" outlineLevel="0" max="1" min="1" style="1" width="31.43"/>
    <col collapsed="false" customWidth="true" hidden="false" outlineLevel="0" max="2" min="2" style="1" width="16.57"/>
    <col collapsed="false" customWidth="true" hidden="false" outlineLevel="0" max="5" min="3" style="1" width="9.14"/>
    <col collapsed="false" customWidth="true" hidden="false" outlineLevel="0" max="6" min="6" style="1" width="21.14"/>
    <col collapsed="false" customWidth="true" hidden="false" outlineLevel="0" max="1025" min="7" style="1" width="9.14"/>
  </cols>
  <sheetData>
    <row r="1" customFormat="false" ht="11.25" hidden="false" customHeight="false" outlineLevel="0" collapsed="false">
      <c r="A1" s="2" t="s">
        <v>0</v>
      </c>
      <c r="B1" s="2"/>
    </row>
    <row r="2" customFormat="false" ht="11.25" hidden="false" customHeight="false" outlineLevel="0" collapsed="false">
      <c r="A2" s="2"/>
      <c r="B2" s="2"/>
    </row>
    <row r="3" customFormat="false" ht="11.25" hidden="false" customHeight="false" outlineLevel="0" collapsed="false">
      <c r="B3" s="3" t="s">
        <v>1</v>
      </c>
      <c r="C3" s="3"/>
      <c r="D3" s="3"/>
      <c r="E3" s="3"/>
      <c r="F3" s="3" t="s">
        <v>2</v>
      </c>
      <c r="G3" s="3"/>
      <c r="H3" s="3"/>
      <c r="I3" s="3"/>
      <c r="J3" s="2" t="s">
        <v>3</v>
      </c>
      <c r="K3" s="2" t="s">
        <v>4</v>
      </c>
      <c r="L3" s="2" t="s">
        <v>5</v>
      </c>
      <c r="M3" s="2" t="s">
        <v>6</v>
      </c>
    </row>
    <row r="4" customFormat="false" ht="11.25" hidden="false" customHeight="false" outlineLevel="0" collapsed="false">
      <c r="B4" s="2" t="s">
        <v>7</v>
      </c>
      <c r="C4" s="2" t="s">
        <v>8</v>
      </c>
      <c r="D4" s="2" t="s">
        <v>9</v>
      </c>
      <c r="E4" s="2" t="s">
        <v>10</v>
      </c>
      <c r="F4" s="2" t="s">
        <v>7</v>
      </c>
      <c r="G4" s="2" t="s">
        <v>8</v>
      </c>
      <c r="H4" s="2" t="s">
        <v>9</v>
      </c>
      <c r="I4" s="2" t="s">
        <v>10</v>
      </c>
      <c r="J4" s="2" t="s">
        <v>10</v>
      </c>
      <c r="K4" s="2" t="s">
        <v>10</v>
      </c>
      <c r="L4" s="2" t="s">
        <v>10</v>
      </c>
      <c r="M4" s="2" t="s">
        <v>10</v>
      </c>
    </row>
    <row r="5" customFormat="false" ht="11.25" hidden="false" customHeight="false" outlineLevel="0" collapsed="false">
      <c r="A5" s="2" t="s">
        <v>11</v>
      </c>
    </row>
    <row r="6" customFormat="false" ht="11.25" hidden="false" customHeight="false" outlineLevel="0" collapsed="false">
      <c r="A6" s="1" t="s">
        <v>12</v>
      </c>
      <c r="B6" s="1" t="n">
        <v>1</v>
      </c>
      <c r="C6" s="1" t="n">
        <v>3</v>
      </c>
      <c r="D6" s="1" t="n">
        <v>4</v>
      </c>
      <c r="E6" s="4" t="n">
        <f aca="false">B6/(B6+C6)</f>
        <v>0.25</v>
      </c>
      <c r="F6" s="1" t="n">
        <v>1</v>
      </c>
      <c r="G6" s="1" t="n">
        <v>3</v>
      </c>
      <c r="H6" s="1" t="n">
        <f aca="false">F6+G6</f>
        <v>4</v>
      </c>
      <c r="I6" s="4" t="n">
        <f aca="false">F6/(F6+G6)</f>
        <v>0.25</v>
      </c>
      <c r="J6" s="4" t="n">
        <v>0.25</v>
      </c>
      <c r="K6" s="4" t="n">
        <v>0.25</v>
      </c>
      <c r="L6" s="4" t="n">
        <v>0.25</v>
      </c>
      <c r="M6" s="4" t="n">
        <v>0.25</v>
      </c>
    </row>
    <row r="7" customFormat="false" ht="11.25" hidden="false" customHeight="false" outlineLevel="0" collapsed="false">
      <c r="A7" s="1" t="s">
        <v>13</v>
      </c>
      <c r="B7" s="1" t="n">
        <v>2</v>
      </c>
      <c r="C7" s="1" t="n">
        <v>3</v>
      </c>
      <c r="D7" s="1" t="n">
        <v>5</v>
      </c>
      <c r="E7" s="4" t="n">
        <f aca="false">B7/(B7+C7)</f>
        <v>0.4</v>
      </c>
      <c r="F7" s="1" t="n">
        <v>3</v>
      </c>
      <c r="G7" s="1" t="n">
        <v>4</v>
      </c>
      <c r="H7" s="1" t="n">
        <f aca="false">F7+G7</f>
        <v>7</v>
      </c>
      <c r="I7" s="4" t="n">
        <f aca="false">F7/(F7+G7)</f>
        <v>0.428571428571429</v>
      </c>
      <c r="J7" s="4" t="n">
        <v>0.428571428571429</v>
      </c>
      <c r="K7" s="4" t="n">
        <v>0.57</v>
      </c>
      <c r="L7" s="4" t="n">
        <v>0.67</v>
      </c>
      <c r="M7" s="4" t="n">
        <v>0.29</v>
      </c>
    </row>
    <row r="8" customFormat="false" ht="11.25" hidden="false" customHeight="false" outlineLevel="0" collapsed="false">
      <c r="A8" s="2" t="s">
        <v>9</v>
      </c>
      <c r="B8" s="2" t="n">
        <v>3</v>
      </c>
      <c r="C8" s="2" t="n">
        <v>6</v>
      </c>
      <c r="D8" s="2" t="n">
        <v>9</v>
      </c>
      <c r="E8" s="5" t="n">
        <f aca="false">B8/(B8+C8)</f>
        <v>0.333333333333333</v>
      </c>
      <c r="F8" s="2" t="n">
        <f aca="false">F6+F7</f>
        <v>4</v>
      </c>
      <c r="G8" s="2" t="n">
        <f aca="false">G6+G7</f>
        <v>7</v>
      </c>
      <c r="H8" s="2" t="n">
        <f aca="false">H6+H7</f>
        <v>11</v>
      </c>
      <c r="I8" s="5" t="n">
        <f aca="false">F8/(F8+G8)</f>
        <v>0.363636363636364</v>
      </c>
      <c r="J8" s="5" t="n">
        <v>0.363636363636364</v>
      </c>
      <c r="K8" s="5" t="n">
        <v>0.45</v>
      </c>
      <c r="L8" s="5" t="n">
        <v>0.5</v>
      </c>
      <c r="M8" s="5" t="n">
        <v>0.27</v>
      </c>
    </row>
    <row r="9" customFormat="false" ht="11.25" hidden="false" customHeight="false" outlineLevel="0" collapsed="false">
      <c r="A9" s="2" t="s">
        <v>14</v>
      </c>
      <c r="E9" s="5"/>
      <c r="I9" s="5"/>
      <c r="J9" s="4"/>
      <c r="K9" s="4"/>
      <c r="L9" s="4"/>
      <c r="M9" s="4"/>
    </row>
    <row r="10" customFormat="false" ht="11.25" hidden="false" customHeight="false" outlineLevel="0" collapsed="false">
      <c r="A10" s="1" t="s">
        <v>15</v>
      </c>
      <c r="B10" s="1" t="n">
        <v>4</v>
      </c>
      <c r="C10" s="1" t="n">
        <v>6</v>
      </c>
      <c r="D10" s="1" t="n">
        <v>10</v>
      </c>
      <c r="E10" s="4" t="n">
        <f aca="false">B10/(B10+C10)</f>
        <v>0.4</v>
      </c>
      <c r="F10" s="1" t="n">
        <v>4</v>
      </c>
      <c r="G10" s="1" t="n">
        <v>4</v>
      </c>
      <c r="H10" s="1" t="n">
        <f aca="false">F10+G10</f>
        <v>8</v>
      </c>
      <c r="I10" s="4" t="n">
        <f aca="false">F10/(F10+G10)</f>
        <v>0.5</v>
      </c>
      <c r="J10" s="4" t="n">
        <v>0.5</v>
      </c>
      <c r="K10" s="4" t="n">
        <v>0.44</v>
      </c>
      <c r="L10" s="4" t="n">
        <v>0.66</v>
      </c>
      <c r="M10" s="4" t="n">
        <v>0.67</v>
      </c>
    </row>
    <row r="11" customFormat="false" ht="11.25" hidden="false" customHeight="false" outlineLevel="0" collapsed="false">
      <c r="A11" s="1" t="s">
        <v>16</v>
      </c>
      <c r="B11" s="1" t="n">
        <v>7</v>
      </c>
      <c r="C11" s="1" t="n">
        <v>14</v>
      </c>
      <c r="D11" s="1" t="n">
        <v>21</v>
      </c>
      <c r="E11" s="4" t="n">
        <f aca="false">B11/(B11+C11)</f>
        <v>0.333333333333333</v>
      </c>
      <c r="F11" s="1" t="n">
        <v>5</v>
      </c>
      <c r="G11" s="1" t="n">
        <v>16</v>
      </c>
      <c r="H11" s="1" t="n">
        <f aca="false">F11+G11</f>
        <v>21</v>
      </c>
      <c r="I11" s="4" t="n">
        <f aca="false">F11/(F11+G11)</f>
        <v>0.238095238095238</v>
      </c>
      <c r="J11" s="4" t="n">
        <v>0.238095238095238</v>
      </c>
      <c r="K11" s="4" t="n">
        <v>0.27</v>
      </c>
      <c r="L11" s="4" t="n">
        <v>0.3</v>
      </c>
      <c r="M11" s="4" t="n">
        <v>0.45</v>
      </c>
    </row>
    <row r="12" customFormat="false" ht="11.25" hidden="false" customHeight="false" outlineLevel="0" collapsed="false">
      <c r="A12" s="1" t="s">
        <v>17</v>
      </c>
      <c r="E12" s="4"/>
      <c r="F12" s="1" t="n">
        <v>6</v>
      </c>
      <c r="G12" s="1" t="n">
        <v>12</v>
      </c>
      <c r="H12" s="1" t="n">
        <f aca="false">F12+G12</f>
        <v>18</v>
      </c>
      <c r="I12" s="4" t="n">
        <f aca="false">F12/(F12+G12)</f>
        <v>0.333333333333333</v>
      </c>
      <c r="J12" s="4"/>
      <c r="K12" s="4"/>
      <c r="L12" s="4"/>
      <c r="M12" s="4"/>
    </row>
    <row r="13" customFormat="false" ht="11.25" hidden="false" customHeight="false" outlineLevel="0" collapsed="false">
      <c r="A13" s="1" t="s">
        <v>18</v>
      </c>
      <c r="E13" s="4"/>
      <c r="F13" s="1" t="n">
        <v>45</v>
      </c>
      <c r="G13" s="1" t="n">
        <v>34</v>
      </c>
      <c r="H13" s="1" t="n">
        <f aca="false">F13+G13</f>
        <v>79</v>
      </c>
      <c r="I13" s="4" t="n">
        <f aca="false">F13/(F13+G13)</f>
        <v>0.569620253164557</v>
      </c>
      <c r="J13" s="4"/>
      <c r="K13" s="4"/>
      <c r="L13" s="4"/>
      <c r="M13" s="4"/>
    </row>
    <row r="14" customFormat="false" ht="11.25" hidden="false" customHeight="false" outlineLevel="0" collapsed="false">
      <c r="A14" s="2" t="s">
        <v>9</v>
      </c>
      <c r="B14" s="2" t="n">
        <v>11</v>
      </c>
      <c r="C14" s="2" t="n">
        <v>20</v>
      </c>
      <c r="D14" s="2" t="n">
        <v>31</v>
      </c>
      <c r="E14" s="6" t="s">
        <v>19</v>
      </c>
      <c r="F14" s="2" t="n">
        <f aca="false">SUM(F10:F13)</f>
        <v>60</v>
      </c>
      <c r="G14" s="2" t="n">
        <f aca="false">SUM(G10:G13)</f>
        <v>66</v>
      </c>
      <c r="H14" s="2" t="n">
        <f aca="false">SUM(H10:H12)</f>
        <v>47</v>
      </c>
      <c r="I14" s="6" t="s">
        <v>19</v>
      </c>
      <c r="J14" s="5" t="n">
        <v>0.32258064516129</v>
      </c>
      <c r="K14" s="5" t="n">
        <v>0.32</v>
      </c>
      <c r="L14" s="5" t="n">
        <v>0.41</v>
      </c>
      <c r="M14" s="5" t="n">
        <v>0.52</v>
      </c>
    </row>
    <row r="15" customFormat="false" ht="11.25" hidden="false" customHeight="false" outlineLevel="0" collapsed="false">
      <c r="A15" s="2" t="s">
        <v>20</v>
      </c>
      <c r="E15" s="5"/>
      <c r="I15" s="5"/>
      <c r="J15" s="4"/>
      <c r="K15" s="4"/>
      <c r="L15" s="4"/>
      <c r="M15" s="4"/>
    </row>
    <row r="16" customFormat="false" ht="11.25" hidden="false" customHeight="false" outlineLevel="0" collapsed="false">
      <c r="A16" s="1" t="s">
        <v>21</v>
      </c>
      <c r="B16" s="1" t="n">
        <v>6</v>
      </c>
      <c r="C16" s="1" t="n">
        <v>11</v>
      </c>
      <c r="D16" s="1" t="n">
        <v>17</v>
      </c>
      <c r="E16" s="4" t="n">
        <f aca="false">B16/(B16+C16)</f>
        <v>0.352941176470588</v>
      </c>
      <c r="F16" s="1" t="n">
        <v>5</v>
      </c>
      <c r="G16" s="1" t="n">
        <v>13</v>
      </c>
      <c r="H16" s="1" t="n">
        <v>18</v>
      </c>
      <c r="I16" s="4" t="n">
        <f aca="false">F16/(F16+G16)</f>
        <v>0.277777777777778</v>
      </c>
      <c r="J16" s="4" t="n">
        <v>0.235294117647059</v>
      </c>
      <c r="K16" s="4" t="n">
        <v>0.23</v>
      </c>
      <c r="L16" s="4" t="n">
        <v>0.39</v>
      </c>
      <c r="M16" s="4" t="n">
        <v>0.38</v>
      </c>
    </row>
    <row r="17" customFormat="false" ht="11.25" hidden="false" customHeight="false" outlineLevel="0" collapsed="false">
      <c r="A17" s="1" t="s">
        <v>22</v>
      </c>
      <c r="B17" s="1" t="n">
        <v>7</v>
      </c>
      <c r="C17" s="1" t="n">
        <v>6</v>
      </c>
      <c r="D17" s="1" t="n">
        <v>13</v>
      </c>
      <c r="E17" s="4" t="n">
        <f aca="false">B17/(B17+C17)</f>
        <v>0.538461538461538</v>
      </c>
      <c r="F17" s="1" t="n">
        <v>7</v>
      </c>
      <c r="G17" s="1" t="n">
        <v>6</v>
      </c>
      <c r="H17" s="1" t="n">
        <v>13</v>
      </c>
      <c r="I17" s="4" t="n">
        <f aca="false">F17/(F17+G17)</f>
        <v>0.538461538461538</v>
      </c>
      <c r="J17" s="4" t="n">
        <v>0.363636363636364</v>
      </c>
      <c r="K17" s="4" t="n">
        <v>0.33</v>
      </c>
      <c r="L17" s="4" t="n">
        <v>0.5</v>
      </c>
      <c r="M17" s="4" t="n">
        <v>0.6</v>
      </c>
    </row>
    <row r="18" customFormat="false" ht="22.5" hidden="false" customHeight="false" outlineLevel="0" collapsed="false">
      <c r="A18" s="7" t="s">
        <v>23</v>
      </c>
      <c r="B18" s="1" t="n">
        <v>4</v>
      </c>
      <c r="C18" s="1" t="n">
        <v>9</v>
      </c>
      <c r="D18" s="1" t="n">
        <v>13</v>
      </c>
      <c r="E18" s="4" t="n">
        <f aca="false">B18/(B18+C18)</f>
        <v>0.307692307692308</v>
      </c>
      <c r="F18" s="1" t="n">
        <v>7</v>
      </c>
      <c r="G18" s="1" t="n">
        <v>10</v>
      </c>
      <c r="H18" s="1" t="n">
        <v>17</v>
      </c>
      <c r="I18" s="4" t="n">
        <f aca="false">F18/(F18+G18)</f>
        <v>0.411764705882353</v>
      </c>
      <c r="J18" s="4" t="n">
        <v>0.454545454545455</v>
      </c>
      <c r="K18" s="4" t="n">
        <v>0.5</v>
      </c>
      <c r="L18" s="8"/>
      <c r="M18" s="4"/>
    </row>
    <row r="19" customFormat="false" ht="11.25" hidden="false" customHeight="false" outlineLevel="0" collapsed="false">
      <c r="A19" s="1" t="s">
        <v>24</v>
      </c>
      <c r="B19" s="1" t="n">
        <v>10</v>
      </c>
      <c r="C19" s="1" t="n">
        <v>7</v>
      </c>
      <c r="D19" s="1" t="n">
        <v>17</v>
      </c>
      <c r="E19" s="4" t="n">
        <f aca="false">B19/(B19+C19)</f>
        <v>0.588235294117647</v>
      </c>
      <c r="F19" s="1" t="n">
        <v>10</v>
      </c>
      <c r="G19" s="1" t="n">
        <v>7</v>
      </c>
      <c r="H19" s="1" t="n">
        <v>17</v>
      </c>
      <c r="I19" s="4" t="n">
        <f aca="false">F19/(F19+G19)</f>
        <v>0.588235294117647</v>
      </c>
      <c r="J19" s="4" t="n">
        <v>0.5</v>
      </c>
      <c r="K19" s="4" t="n">
        <v>0.6</v>
      </c>
      <c r="L19" s="4" t="n">
        <v>0.57</v>
      </c>
      <c r="M19" s="4" t="n">
        <v>0.62</v>
      </c>
    </row>
    <row r="20" customFormat="false" ht="11.25" hidden="false" customHeight="false" outlineLevel="0" collapsed="false">
      <c r="A20" s="2" t="s">
        <v>9</v>
      </c>
      <c r="B20" s="9" t="n">
        <f aca="false">SUM(B16:B19)</f>
        <v>27</v>
      </c>
      <c r="C20" s="9" t="n">
        <f aca="false">SUM(C16:C19)</f>
        <v>33</v>
      </c>
      <c r="D20" s="9" t="n">
        <f aca="false">SUM(D16:D19)</f>
        <v>60</v>
      </c>
      <c r="E20" s="10" t="n">
        <f aca="false">B20/(B20+C20)</f>
        <v>0.45</v>
      </c>
      <c r="F20" s="2" t="n">
        <f aca="false">SUM(F16:F19)</f>
        <v>29</v>
      </c>
      <c r="G20" s="2" t="n">
        <f aca="false">SUM(G16:G19)</f>
        <v>36</v>
      </c>
      <c r="H20" s="2" t="n">
        <f aca="false">SUM(F20:G20)</f>
        <v>65</v>
      </c>
      <c r="I20" s="5" t="n">
        <f aca="false">F20/(F20+G20)</f>
        <v>0.446153846153846</v>
      </c>
      <c r="J20" s="5" t="n">
        <v>0.372549019607843</v>
      </c>
      <c r="K20" s="5" t="n">
        <v>0.42</v>
      </c>
      <c r="L20" s="5" t="n">
        <v>0.48</v>
      </c>
      <c r="M20" s="5" t="n">
        <v>0.54</v>
      </c>
    </row>
    <row r="21" customFormat="false" ht="11.25" hidden="false" customHeight="false" outlineLevel="0" collapsed="false">
      <c r="A21" s="1" t="s">
        <v>25</v>
      </c>
      <c r="F21" s="4"/>
      <c r="G21" s="4"/>
      <c r="H21" s="4"/>
      <c r="I21" s="4"/>
    </row>
    <row r="22" customFormat="false" ht="11.25" hidden="false" customHeight="false" outlineLevel="0" collapsed="false">
      <c r="A22" s="1" t="s">
        <v>26</v>
      </c>
      <c r="F22" s="4"/>
      <c r="G22" s="4"/>
      <c r="H22" s="4"/>
      <c r="I22" s="4"/>
    </row>
    <row r="23" customFormat="false" ht="11.25" hidden="false" customHeight="false" outlineLevel="0" collapsed="false">
      <c r="A23" s="1" t="s">
        <v>27</v>
      </c>
      <c r="F23" s="4"/>
      <c r="G23" s="4"/>
      <c r="H23" s="4"/>
      <c r="I23" s="4"/>
    </row>
    <row r="24" customFormat="false" ht="11.25" hidden="false" customHeight="false" outlineLevel="0" collapsed="false">
      <c r="A24" s="1" t="s">
        <v>28</v>
      </c>
      <c r="F24" s="4"/>
      <c r="G24" s="4"/>
      <c r="H24" s="4"/>
      <c r="I24" s="4"/>
    </row>
    <row r="25" customFormat="false" ht="11.25" hidden="false" customHeight="false" outlineLevel="0" collapsed="false">
      <c r="F25" s="4"/>
      <c r="G25" s="4"/>
      <c r="H25" s="4"/>
      <c r="I25" s="4"/>
    </row>
    <row r="26" customFormat="false" ht="11.25" hidden="false" customHeight="false" outlineLevel="0" collapsed="false">
      <c r="A26" s="1" t="s">
        <v>29</v>
      </c>
      <c r="F26" s="4"/>
      <c r="G26" s="4"/>
      <c r="H26" s="4"/>
      <c r="I26" s="4"/>
    </row>
  </sheetData>
  <mergeCells count="2">
    <mergeCell ref="B3:E3"/>
    <mergeCell ref="F3:I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10.xml><?xml version="1.0" encoding="utf-8"?>
<worksheet xmlns="http://schemas.openxmlformats.org/spreadsheetml/2006/main" xmlns:r="http://schemas.openxmlformats.org/officeDocument/2006/relationships">
  <sheetPr filterMode="false">
    <tabColor rgb="FFE7E6E6"/>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7" activeCellId="0" sqref="A17"/>
    </sheetView>
  </sheetViews>
  <sheetFormatPr defaultRowHeight="11.25" outlineLevelRow="0" outlineLevelCol="0"/>
  <cols>
    <col collapsed="false" customWidth="true" hidden="false" outlineLevel="0" max="1" min="1" style="1" width="44"/>
    <col collapsed="false" customWidth="true" hidden="false" outlineLevel="0" max="3" min="2" style="1" width="9.14"/>
    <col collapsed="false" customWidth="true" hidden="false" outlineLevel="0" max="4" min="4" style="1" width="10.58"/>
    <col collapsed="false" customWidth="true" hidden="false" outlineLevel="0" max="6" min="5" style="1" width="30.43"/>
    <col collapsed="false" customWidth="true" hidden="false" outlineLevel="0" max="7" min="7" style="1" width="41.29"/>
    <col collapsed="false" customWidth="true" hidden="false" outlineLevel="0" max="12" min="8" style="1" width="21.57"/>
    <col collapsed="false" customWidth="true" hidden="false" outlineLevel="0" max="1025" min="13" style="1" width="9.14"/>
  </cols>
  <sheetData>
    <row r="1" customFormat="false" ht="11.25" hidden="false" customHeight="false" outlineLevel="0" collapsed="false">
      <c r="A1" s="2" t="s">
        <v>116</v>
      </c>
    </row>
    <row r="2" customFormat="false" ht="11.25" hidden="false" customHeight="false" outlineLevel="0" collapsed="false">
      <c r="A2" s="2"/>
    </row>
    <row r="3" customFormat="false" ht="11.25" hidden="false" customHeight="false" outlineLevel="0" collapsed="false">
      <c r="B3" s="103" t="s">
        <v>117</v>
      </c>
      <c r="C3" s="103"/>
      <c r="D3" s="103"/>
      <c r="E3" s="103"/>
      <c r="F3" s="103" t="s">
        <v>118</v>
      </c>
      <c r="G3" s="103" t="s">
        <v>119</v>
      </c>
      <c r="H3" s="103" t="s">
        <v>4</v>
      </c>
      <c r="I3" s="103" t="s">
        <v>5</v>
      </c>
      <c r="J3" s="103" t="s">
        <v>6</v>
      </c>
      <c r="K3" s="103" t="s">
        <v>91</v>
      </c>
    </row>
    <row r="4" customFormat="false" ht="11.25" hidden="false" customHeight="false" outlineLevel="0" collapsed="false">
      <c r="B4" s="104" t="s">
        <v>7</v>
      </c>
      <c r="C4" s="105" t="s">
        <v>8</v>
      </c>
      <c r="D4" s="105" t="s">
        <v>9</v>
      </c>
      <c r="E4" s="106" t="s">
        <v>10</v>
      </c>
      <c r="F4" s="107" t="s">
        <v>10</v>
      </c>
      <c r="G4" s="107" t="s">
        <v>10</v>
      </c>
      <c r="H4" s="107" t="s">
        <v>10</v>
      </c>
      <c r="I4" s="107" t="s">
        <v>10</v>
      </c>
      <c r="J4" s="107" t="s">
        <v>10</v>
      </c>
      <c r="K4" s="107" t="s">
        <v>10</v>
      </c>
    </row>
    <row r="5" customFormat="false" ht="11.25" hidden="false" customHeight="false" outlineLevel="0" collapsed="false">
      <c r="A5" s="108" t="s">
        <v>120</v>
      </c>
      <c r="B5" s="109" t="s">
        <v>121</v>
      </c>
      <c r="C5" s="110" t="n">
        <v>8</v>
      </c>
      <c r="D5" s="110" t="n">
        <v>13</v>
      </c>
      <c r="E5" s="111" t="n">
        <f aca="false">5/13</f>
        <v>0.384615384615385</v>
      </c>
      <c r="F5" s="81" t="n">
        <v>0.307692307692308</v>
      </c>
      <c r="G5" s="82" t="n">
        <v>0.31</v>
      </c>
      <c r="H5" s="83" t="n">
        <v>0.2</v>
      </c>
      <c r="I5" s="83" t="n">
        <v>0.2</v>
      </c>
      <c r="J5" s="83" t="n">
        <v>0</v>
      </c>
      <c r="K5" s="83" t="n">
        <v>0</v>
      </c>
    </row>
    <row r="6" customFormat="false" ht="11.25" hidden="false" customHeight="false" outlineLevel="0" collapsed="false">
      <c r="A6" s="36" t="s">
        <v>122</v>
      </c>
      <c r="B6" s="109"/>
      <c r="C6" s="112"/>
      <c r="D6" s="110"/>
      <c r="E6" s="88"/>
      <c r="F6" s="89" t="n">
        <v>0.513513513513514</v>
      </c>
      <c r="G6" s="90" t="n">
        <v>0.513513513513514</v>
      </c>
      <c r="H6" s="16" t="n">
        <v>0.2</v>
      </c>
      <c r="I6" s="16" t="n">
        <v>0.09</v>
      </c>
      <c r="J6" s="16" t="n">
        <v>0.08</v>
      </c>
      <c r="K6" s="16" t="n">
        <v>0.12</v>
      </c>
    </row>
    <row r="7" customFormat="false" ht="11.25" hidden="false" customHeight="false" outlineLevel="0" collapsed="false">
      <c r="A7" s="36" t="s">
        <v>123</v>
      </c>
      <c r="B7" s="109" t="s">
        <v>124</v>
      </c>
      <c r="C7" s="110" t="n">
        <v>9</v>
      </c>
      <c r="D7" s="110" t="n">
        <v>13</v>
      </c>
      <c r="E7" s="88" t="n">
        <f aca="false">4/13</f>
        <v>0.307692307692308</v>
      </c>
      <c r="F7" s="89" t="n">
        <v>0.333333333333333</v>
      </c>
      <c r="G7" s="90" t="n">
        <v>0.384615384615385</v>
      </c>
      <c r="H7" s="16"/>
      <c r="I7" s="16"/>
      <c r="J7" s="16"/>
      <c r="K7" s="16"/>
    </row>
    <row r="8" customFormat="false" ht="11.25" hidden="false" customHeight="false" outlineLevel="0" collapsed="false">
      <c r="A8" s="36" t="s">
        <v>125</v>
      </c>
      <c r="B8" s="109" t="s">
        <v>126</v>
      </c>
      <c r="C8" s="110" t="n">
        <v>2</v>
      </c>
      <c r="D8" s="110" t="n">
        <v>13</v>
      </c>
      <c r="E8" s="88" t="n">
        <f aca="false">11/13</f>
        <v>0.846153846153846</v>
      </c>
      <c r="F8" s="89" t="n">
        <v>0.846153846153846</v>
      </c>
      <c r="G8" s="90" t="n">
        <v>0.83</v>
      </c>
      <c r="H8" s="16"/>
      <c r="I8" s="16"/>
      <c r="J8" s="16"/>
      <c r="K8" s="16"/>
    </row>
    <row r="9" customFormat="false" ht="11.25" hidden="false" customHeight="false" outlineLevel="0" collapsed="false">
      <c r="A9" s="36" t="s">
        <v>127</v>
      </c>
      <c r="B9" s="109" t="s">
        <v>128</v>
      </c>
      <c r="C9" s="110" t="n">
        <v>7</v>
      </c>
      <c r="D9" s="110" t="n">
        <v>11</v>
      </c>
      <c r="E9" s="88" t="n">
        <f aca="false">4/11</f>
        <v>0.363636363636364</v>
      </c>
      <c r="F9" s="89" t="n">
        <v>0.333333333333333</v>
      </c>
      <c r="G9" s="90" t="n">
        <v>0.33</v>
      </c>
      <c r="H9" s="16"/>
      <c r="I9" s="16"/>
      <c r="J9" s="16"/>
      <c r="K9" s="16"/>
    </row>
    <row r="10" customFormat="false" ht="11.25" hidden="false" customHeight="false" outlineLevel="0" collapsed="false">
      <c r="A10" s="113" t="s">
        <v>129</v>
      </c>
      <c r="B10" s="109" t="s">
        <v>130</v>
      </c>
      <c r="C10" s="110" t="n">
        <v>17</v>
      </c>
      <c r="D10" s="110" t="n">
        <v>24</v>
      </c>
      <c r="E10" s="88" t="n">
        <f aca="false">7/24</f>
        <v>0.291666666666667</v>
      </c>
      <c r="F10" s="89" t="n">
        <v>0.208333333333333</v>
      </c>
      <c r="G10" s="90" t="n">
        <v>0.166666666666667</v>
      </c>
      <c r="H10" s="16" t="n">
        <v>0.17</v>
      </c>
      <c r="I10" s="16" t="n">
        <v>0.13</v>
      </c>
      <c r="J10" s="16" t="n">
        <v>0.12</v>
      </c>
      <c r="K10" s="16" t="n">
        <v>0.08</v>
      </c>
    </row>
    <row r="11" customFormat="false" ht="11.25" hidden="false" customHeight="false" outlineLevel="0" collapsed="false">
      <c r="A11" s="113" t="s">
        <v>131</v>
      </c>
      <c r="B11" s="109" t="n">
        <v>3</v>
      </c>
      <c r="C11" s="110" t="n">
        <v>21</v>
      </c>
      <c r="D11" s="110" t="n">
        <v>24</v>
      </c>
      <c r="E11" s="88" t="n">
        <f aca="false">B11/24</f>
        <v>0.125</v>
      </c>
      <c r="F11" s="89" t="n">
        <v>0.0416666666666667</v>
      </c>
      <c r="G11" s="90" t="n">
        <v>0.0833333333333333</v>
      </c>
      <c r="H11" s="16" t="n">
        <v>0.045</v>
      </c>
      <c r="I11" s="16" t="n">
        <v>0</v>
      </c>
      <c r="J11" s="16" t="n">
        <v>0</v>
      </c>
      <c r="K11" s="16" t="n">
        <v>0</v>
      </c>
    </row>
    <row r="12" customFormat="false" ht="11.25" hidden="false" customHeight="false" outlineLevel="0" collapsed="false">
      <c r="A12" s="114" t="s">
        <v>132</v>
      </c>
      <c r="B12" s="109" t="s">
        <v>133</v>
      </c>
      <c r="C12" s="110" t="n">
        <v>5</v>
      </c>
      <c r="D12" s="110" t="n">
        <v>11</v>
      </c>
      <c r="E12" s="88" t="n">
        <f aca="false">6/11</f>
        <v>0.545454545454546</v>
      </c>
      <c r="F12" s="89" t="n">
        <v>0.545454545454546</v>
      </c>
      <c r="G12" s="90" t="n">
        <v>0.58</v>
      </c>
      <c r="H12" s="16"/>
      <c r="I12" s="16"/>
      <c r="J12" s="16"/>
      <c r="K12" s="16"/>
    </row>
    <row r="13" customFormat="false" ht="11.25" hidden="false" customHeight="false" outlineLevel="0" collapsed="false">
      <c r="A13" s="114" t="s">
        <v>134</v>
      </c>
      <c r="B13" s="109" t="s">
        <v>133</v>
      </c>
      <c r="C13" s="110" t="n">
        <v>6</v>
      </c>
      <c r="D13" s="110" t="n">
        <v>12</v>
      </c>
      <c r="E13" s="88" t="n">
        <f aca="false">6/12</f>
        <v>0.5</v>
      </c>
      <c r="F13" s="89" t="n">
        <v>0.5</v>
      </c>
      <c r="G13" s="90" t="s">
        <v>135</v>
      </c>
      <c r="H13" s="16"/>
      <c r="I13" s="16"/>
      <c r="J13" s="16"/>
      <c r="K13" s="16"/>
    </row>
    <row r="14" customFormat="false" ht="11.25" hidden="false" customHeight="false" outlineLevel="0" collapsed="false">
      <c r="A14" s="115" t="s">
        <v>136</v>
      </c>
      <c r="B14" s="116" t="s">
        <v>137</v>
      </c>
      <c r="C14" s="117" t="n">
        <v>2</v>
      </c>
      <c r="D14" s="117" t="n">
        <v>16</v>
      </c>
      <c r="E14" s="96" t="n">
        <f aca="false">14/16</f>
        <v>0.875</v>
      </c>
      <c r="F14" s="97" t="n">
        <v>0.823529411764706</v>
      </c>
      <c r="G14" s="98" t="s">
        <v>135</v>
      </c>
      <c r="H14" s="99"/>
      <c r="I14" s="99"/>
      <c r="J14" s="99"/>
      <c r="K14" s="99"/>
    </row>
    <row r="15" customFormat="false" ht="41.1" hidden="false" customHeight="true" outlineLevel="0" collapsed="false">
      <c r="A15" s="118" t="s">
        <v>138</v>
      </c>
      <c r="B15" s="118"/>
      <c r="C15" s="118"/>
      <c r="D15" s="118"/>
      <c r="E15" s="118"/>
      <c r="F15" s="118"/>
      <c r="G15" s="118"/>
      <c r="H15" s="118"/>
      <c r="I15" s="118"/>
      <c r="J15" s="118"/>
      <c r="K15" s="118"/>
    </row>
    <row r="16" customFormat="false" ht="24" hidden="false" customHeight="true" outlineLevel="0" collapsed="false">
      <c r="A16" s="118" t="s">
        <v>139</v>
      </c>
      <c r="B16" s="118"/>
      <c r="C16" s="118"/>
      <c r="D16" s="118"/>
      <c r="E16" s="118"/>
      <c r="F16" s="118"/>
      <c r="G16" s="118"/>
      <c r="H16" s="118"/>
      <c r="I16" s="118"/>
      <c r="J16" s="118"/>
      <c r="K16" s="118"/>
    </row>
    <row r="17" customFormat="false" ht="10.5" hidden="false" customHeight="true" outlineLevel="0" collapsed="false">
      <c r="A17" s="119"/>
      <c r="B17" s="119"/>
      <c r="C17" s="119"/>
      <c r="D17" s="119"/>
      <c r="E17" s="119"/>
      <c r="F17" s="119"/>
      <c r="G17" s="119"/>
      <c r="H17" s="119"/>
      <c r="I17" s="119"/>
      <c r="J17" s="119"/>
      <c r="K17" s="119"/>
    </row>
    <row r="18" customFormat="false" ht="11.25" hidden="false" customHeight="false" outlineLevel="0" collapsed="false">
      <c r="A18" s="1" t="s">
        <v>140</v>
      </c>
    </row>
  </sheetData>
  <mergeCells count="3">
    <mergeCell ref="B3:E3"/>
    <mergeCell ref="A15:K15"/>
    <mergeCell ref="A16:K16"/>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I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RowHeight="11.25" outlineLevelRow="0" outlineLevelCol="0"/>
  <cols>
    <col collapsed="false" customWidth="true" hidden="false" outlineLevel="0" max="1" min="1" style="1" width="41.29"/>
    <col collapsed="false" customWidth="true" hidden="false" outlineLevel="0" max="4" min="2" style="1" width="9.14"/>
    <col collapsed="false" customWidth="true" hidden="false" outlineLevel="0" max="5" min="5" style="1" width="24.42"/>
    <col collapsed="false" customWidth="true" hidden="false" outlineLevel="0" max="9" min="6" style="1" width="20.86"/>
    <col collapsed="false" customWidth="true" hidden="false" outlineLevel="0" max="1025" min="10" style="1" width="9.14"/>
  </cols>
  <sheetData>
    <row r="1" customFormat="false" ht="11.25" hidden="false" customHeight="false" outlineLevel="0" collapsed="false">
      <c r="A1" s="2" t="s">
        <v>141</v>
      </c>
      <c r="B1" s="53"/>
      <c r="C1" s="53"/>
      <c r="D1" s="53"/>
      <c r="E1" s="53"/>
      <c r="F1" s="53"/>
      <c r="G1" s="53"/>
      <c r="H1" s="53"/>
      <c r="I1" s="53"/>
    </row>
    <row r="2" customFormat="false" ht="11.25" hidden="false" customHeight="false" outlineLevel="0" collapsed="false">
      <c r="A2" s="2"/>
      <c r="B2" s="53"/>
      <c r="C2" s="53"/>
      <c r="D2" s="53"/>
      <c r="E2" s="53"/>
      <c r="F2" s="53"/>
      <c r="G2" s="53"/>
      <c r="H2" s="53"/>
      <c r="I2" s="53"/>
    </row>
    <row r="3" customFormat="false" ht="11.25" hidden="false" customHeight="false" outlineLevel="0" collapsed="false">
      <c r="B3" s="103" t="s">
        <v>72</v>
      </c>
      <c r="C3" s="103"/>
      <c r="D3" s="103"/>
      <c r="E3" s="103"/>
      <c r="F3" s="73" t="s">
        <v>2</v>
      </c>
      <c r="G3" s="103" t="s">
        <v>3</v>
      </c>
      <c r="H3" s="103" t="s">
        <v>4</v>
      </c>
      <c r="I3" s="103" t="s">
        <v>5</v>
      </c>
    </row>
    <row r="4" customFormat="false" ht="11.25" hidden="false" customHeight="false" outlineLevel="0" collapsed="false">
      <c r="B4" s="104" t="s">
        <v>7</v>
      </c>
      <c r="C4" s="105" t="s">
        <v>8</v>
      </c>
      <c r="D4" s="105" t="s">
        <v>9</v>
      </c>
      <c r="E4" s="106" t="s">
        <v>10</v>
      </c>
      <c r="F4" s="107" t="s">
        <v>10</v>
      </c>
      <c r="G4" s="57" t="s">
        <v>10</v>
      </c>
      <c r="H4" s="57" t="s">
        <v>10</v>
      </c>
      <c r="I4" s="57" t="s">
        <v>10</v>
      </c>
    </row>
    <row r="5" customFormat="false" ht="11.25" hidden="false" customHeight="false" outlineLevel="0" collapsed="false">
      <c r="A5" s="108" t="s">
        <v>142</v>
      </c>
      <c r="B5" s="36" t="n">
        <v>6</v>
      </c>
      <c r="C5" s="34" t="n">
        <v>34</v>
      </c>
      <c r="D5" s="34" t="n">
        <f aca="false">SUM(B5:C5)</f>
        <v>40</v>
      </c>
      <c r="E5" s="13" t="n">
        <f aca="false">B5/D5</f>
        <v>0.15</v>
      </c>
      <c r="F5" s="120" t="n">
        <v>0.113636363636364</v>
      </c>
      <c r="G5" s="83" t="n">
        <v>0.14</v>
      </c>
      <c r="H5" s="83" t="n">
        <v>0.07</v>
      </c>
      <c r="I5" s="83" t="n">
        <v>0.07</v>
      </c>
    </row>
    <row r="6" customFormat="false" ht="11.25" hidden="false" customHeight="false" outlineLevel="0" collapsed="false">
      <c r="A6" s="113" t="s">
        <v>129</v>
      </c>
      <c r="B6" s="36" t="n">
        <v>22</v>
      </c>
      <c r="C6" s="34" t="n">
        <v>22</v>
      </c>
      <c r="D6" s="34" t="n">
        <f aca="false">SUM(B6:C6)</f>
        <v>44</v>
      </c>
      <c r="E6" s="13" t="n">
        <f aca="false">B6/D6</f>
        <v>0.5</v>
      </c>
      <c r="F6" s="121" t="n">
        <v>0.431818181818182</v>
      </c>
      <c r="G6" s="16" t="n">
        <v>0.41</v>
      </c>
      <c r="H6" s="16" t="n">
        <v>0.32</v>
      </c>
      <c r="I6" s="16" t="n">
        <v>0.34</v>
      </c>
    </row>
    <row r="7" customFormat="false" ht="11.25" hidden="false" customHeight="false" outlineLevel="0" collapsed="false">
      <c r="A7" s="113" t="s">
        <v>143</v>
      </c>
      <c r="B7" s="36" t="n">
        <v>5</v>
      </c>
      <c r="C7" s="34" t="n">
        <v>37</v>
      </c>
      <c r="D7" s="34" t="n">
        <f aca="false">SUM(B7:C7)</f>
        <v>42</v>
      </c>
      <c r="E7" s="13" t="n">
        <f aca="false">B7/D7</f>
        <v>0.119047619047619</v>
      </c>
      <c r="F7" s="121" t="n">
        <v>0.177777777777778</v>
      </c>
      <c r="G7" s="16" t="n">
        <v>0.2</v>
      </c>
      <c r="H7" s="16" t="n">
        <v>0.2</v>
      </c>
      <c r="I7" s="16" t="n">
        <v>0.23</v>
      </c>
    </row>
    <row r="8" customFormat="false" ht="11.25" hidden="false" customHeight="false" outlineLevel="0" collapsed="false">
      <c r="A8" s="122" t="s">
        <v>144</v>
      </c>
      <c r="B8" s="123" t="n">
        <v>2</v>
      </c>
      <c r="C8" s="124" t="n">
        <v>39</v>
      </c>
      <c r="D8" s="124" t="n">
        <f aca="false">SUM(B8:C8)</f>
        <v>41</v>
      </c>
      <c r="E8" s="125" t="n">
        <f aca="false">B8/D8</f>
        <v>0.0487804878048781</v>
      </c>
      <c r="F8" s="70" t="n">
        <v>0.0454545454545455</v>
      </c>
      <c r="G8" s="99" t="n">
        <v>0.05</v>
      </c>
      <c r="H8" s="99" t="n">
        <v>0.05</v>
      </c>
      <c r="I8" s="99" t="n">
        <v>0.05</v>
      </c>
    </row>
    <row r="9" customFormat="false" ht="12.75" hidden="false" customHeight="true" outlineLevel="0" collapsed="false">
      <c r="A9" s="126" t="s">
        <v>145</v>
      </c>
      <c r="B9" s="127"/>
      <c r="C9" s="127"/>
      <c r="D9" s="127"/>
      <c r="E9" s="127"/>
      <c r="F9" s="127"/>
      <c r="G9" s="127"/>
    </row>
    <row r="10" customFormat="false" ht="12.75" hidden="false" customHeight="true" outlineLevel="0" collapsed="false">
      <c r="A10" s="126"/>
      <c r="B10" s="127"/>
      <c r="C10" s="127"/>
      <c r="D10" s="127"/>
      <c r="E10" s="127"/>
      <c r="F10" s="127"/>
      <c r="G10" s="127"/>
    </row>
    <row r="11" customFormat="false" ht="11.25" hidden="false" customHeight="false" outlineLevel="0" collapsed="false">
      <c r="A11" s="1" t="s">
        <v>109</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12.xml><?xml version="1.0" encoding="utf-8"?>
<worksheet xmlns="http://schemas.openxmlformats.org/spreadsheetml/2006/main" xmlns:r="http://schemas.openxmlformats.org/officeDocument/2006/relationships">
  <sheetPr filterMode="false">
    <pageSetUpPr fitToPage="true"/>
  </sheetPr>
  <dimension ref="A1:K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2" activeCellId="0" sqref="D22"/>
    </sheetView>
  </sheetViews>
  <sheetFormatPr defaultRowHeight="11.25" outlineLevelRow="0" outlineLevelCol="0"/>
  <cols>
    <col collapsed="false" customWidth="true" hidden="false" outlineLevel="0" max="1" min="1" style="1" width="21.57"/>
    <col collapsed="false" customWidth="true" hidden="false" outlineLevel="0" max="2" min="2" style="1" width="24.15"/>
    <col collapsed="false" customWidth="true" hidden="false" outlineLevel="0" max="5" min="3" style="1" width="9.14"/>
    <col collapsed="false" customWidth="true" hidden="false" outlineLevel="0" max="6" min="6" style="1" width="10.29"/>
    <col collapsed="false" customWidth="true" hidden="false" outlineLevel="0" max="10" min="7" style="1" width="10.14"/>
    <col collapsed="false" customWidth="true" hidden="false" outlineLevel="0" max="1025" min="11" style="1" width="9.14"/>
  </cols>
  <sheetData>
    <row r="1" customFormat="false" ht="11.25" hidden="false" customHeight="false" outlineLevel="0" collapsed="false">
      <c r="A1" s="2" t="s">
        <v>146</v>
      </c>
    </row>
    <row r="2" customFormat="false" ht="11.25" hidden="false" customHeight="false" outlineLevel="0" collapsed="false">
      <c r="A2" s="2"/>
    </row>
    <row r="3" customFormat="false" ht="33.75" hidden="false" customHeight="true" outlineLevel="0" collapsed="false">
      <c r="B3" s="3" t="s">
        <v>147</v>
      </c>
      <c r="C3" s="21" t="s">
        <v>2</v>
      </c>
      <c r="D3" s="21"/>
      <c r="E3" s="21"/>
      <c r="F3" s="21"/>
      <c r="G3" s="17" t="s">
        <v>3</v>
      </c>
      <c r="H3" s="17" t="s">
        <v>4</v>
      </c>
      <c r="I3" s="17" t="s">
        <v>5</v>
      </c>
      <c r="J3" s="17" t="s">
        <v>6</v>
      </c>
      <c r="K3" s="7"/>
    </row>
    <row r="4" customFormat="false" ht="11.25" hidden="false" customHeight="false" outlineLevel="0" collapsed="false">
      <c r="B4" s="3"/>
      <c r="C4" s="2" t="s">
        <v>7</v>
      </c>
      <c r="D4" s="2" t="s">
        <v>8</v>
      </c>
      <c r="E4" s="2" t="s">
        <v>9</v>
      </c>
      <c r="F4" s="2" t="s">
        <v>10</v>
      </c>
      <c r="G4" s="1" t="s">
        <v>10</v>
      </c>
      <c r="H4" s="2" t="s">
        <v>10</v>
      </c>
      <c r="I4" s="2" t="s">
        <v>10</v>
      </c>
      <c r="J4" s="2" t="s">
        <v>10</v>
      </c>
    </row>
    <row r="5" customFormat="false" ht="11.25" hidden="false" customHeight="false" outlineLevel="0" collapsed="false">
      <c r="A5" s="2" t="s">
        <v>36</v>
      </c>
      <c r="F5" s="5"/>
      <c r="H5" s="4"/>
      <c r="I5" s="4"/>
      <c r="J5" s="4"/>
    </row>
    <row r="6" customFormat="false" ht="11.25" hidden="false" customHeight="false" outlineLevel="0" collapsed="false">
      <c r="A6" s="1" t="s">
        <v>37</v>
      </c>
      <c r="B6" s="1" t="n">
        <v>20</v>
      </c>
      <c r="C6" s="1" t="n">
        <v>50</v>
      </c>
      <c r="D6" s="1" t="n">
        <v>58</v>
      </c>
      <c r="E6" s="1" t="n">
        <f aca="false">SUM(C6+D6)</f>
        <v>108</v>
      </c>
      <c r="F6" s="18" t="n">
        <f aca="false">(C6*100)/E6</f>
        <v>46.2962962962963</v>
      </c>
      <c r="G6" s="5" t="n">
        <v>0.466666666666667</v>
      </c>
      <c r="H6" s="4" t="n">
        <v>0.5</v>
      </c>
      <c r="I6" s="4" t="n">
        <v>0.5</v>
      </c>
      <c r="J6" s="4" t="n">
        <v>0.43</v>
      </c>
    </row>
    <row r="7" customFormat="false" ht="11.25" hidden="false" customHeight="false" outlineLevel="0" collapsed="false">
      <c r="A7" s="1" t="s">
        <v>38</v>
      </c>
      <c r="B7" s="1" t="n">
        <v>19</v>
      </c>
      <c r="C7" s="1" t="n">
        <v>19</v>
      </c>
      <c r="D7" s="1" t="n">
        <v>18</v>
      </c>
      <c r="E7" s="1" t="n">
        <f aca="false">SUM(C7+D7)</f>
        <v>37</v>
      </c>
      <c r="F7" s="18" t="n">
        <f aca="false">(C7*100)/E7</f>
        <v>51.3513513513514</v>
      </c>
      <c r="G7" s="5" t="n">
        <v>0.548387096774194</v>
      </c>
      <c r="H7" s="4" t="n">
        <v>0.34</v>
      </c>
      <c r="I7" s="4" t="n">
        <v>0.47</v>
      </c>
      <c r="J7" s="4" t="n">
        <v>0.52</v>
      </c>
    </row>
    <row r="8" customFormat="false" ht="11.25" hidden="false" customHeight="false" outlineLevel="0" collapsed="false">
      <c r="A8" s="1" t="s">
        <v>39</v>
      </c>
      <c r="B8" s="1" t="n">
        <v>34</v>
      </c>
      <c r="C8" s="1" t="n">
        <v>83</v>
      </c>
      <c r="D8" s="1" t="n">
        <v>74</v>
      </c>
      <c r="E8" s="1" t="n">
        <f aca="false">SUM(C8+D8)</f>
        <v>157</v>
      </c>
      <c r="F8" s="18" t="n">
        <f aca="false">(C8*100)/E8</f>
        <v>52.8662420382166</v>
      </c>
      <c r="G8" s="5" t="n">
        <v>0.545454545454545</v>
      </c>
      <c r="H8" s="4" t="n">
        <v>0.55</v>
      </c>
      <c r="I8" s="4" t="n">
        <v>0.49</v>
      </c>
      <c r="J8" s="4" t="n">
        <v>0.29</v>
      </c>
    </row>
    <row r="9" customFormat="false" ht="11.25" hidden="false" customHeight="false" outlineLevel="0" collapsed="false">
      <c r="A9" s="1" t="s">
        <v>40</v>
      </c>
      <c r="B9" s="1" t="n">
        <v>5</v>
      </c>
      <c r="C9" s="1" t="n">
        <v>10</v>
      </c>
      <c r="D9" s="1" t="n">
        <v>10</v>
      </c>
      <c r="E9" s="1" t="n">
        <f aca="false">SUM(C9+D9)</f>
        <v>20</v>
      </c>
      <c r="F9" s="18" t="n">
        <f aca="false">(C9*100)/E9</f>
        <v>50</v>
      </c>
      <c r="G9" s="5" t="n">
        <v>0.5</v>
      </c>
      <c r="H9" s="4" t="n">
        <v>0.65</v>
      </c>
      <c r="I9" s="4" t="n">
        <v>0.57</v>
      </c>
      <c r="J9" s="4" t="n">
        <v>0.51</v>
      </c>
    </row>
    <row r="10" customFormat="false" ht="11.25" hidden="false" customHeight="false" outlineLevel="0" collapsed="false">
      <c r="A10" s="2" t="s">
        <v>9</v>
      </c>
      <c r="B10" s="2" t="n">
        <f aca="false">SUM(B6:B9)</f>
        <v>78</v>
      </c>
      <c r="C10" s="2" t="n">
        <f aca="false">SUM(C6:C9)</f>
        <v>162</v>
      </c>
      <c r="D10" s="2" t="n">
        <f aca="false">SUM(D6:D9)</f>
        <v>160</v>
      </c>
      <c r="E10" s="2" t="n">
        <f aca="false">SUM(E6:E9)</f>
        <v>322</v>
      </c>
      <c r="F10" s="18" t="n">
        <f aca="false">(C10*100)/E10</f>
        <v>50.3105590062112</v>
      </c>
      <c r="G10" s="5" t="n">
        <v>0.517133956386293</v>
      </c>
      <c r="H10" s="5" t="n">
        <v>0.51</v>
      </c>
      <c r="I10" s="5" t="n">
        <v>0.5</v>
      </c>
      <c r="J10" s="5" t="n">
        <v>0.38</v>
      </c>
    </row>
    <row r="11" customFormat="false" ht="11.25" hidden="false" customHeight="false" outlineLevel="0" collapsed="false">
      <c r="A11" s="2" t="s">
        <v>148</v>
      </c>
      <c r="F11" s="5"/>
      <c r="G11" s="5"/>
      <c r="H11" s="4"/>
      <c r="I11" s="4"/>
      <c r="J11" s="4"/>
    </row>
    <row r="12" customFormat="false" ht="11.25" hidden="false" customHeight="false" outlineLevel="0" collapsed="false">
      <c r="A12" s="1" t="s">
        <v>42</v>
      </c>
      <c r="F12" s="5"/>
      <c r="G12" s="5" t="n">
        <v>0.481481481481481</v>
      </c>
      <c r="H12" s="4" t="n">
        <v>0.53</v>
      </c>
      <c r="I12" s="4" t="n">
        <v>0.52</v>
      </c>
      <c r="J12" s="4" t="n">
        <v>0.46</v>
      </c>
    </row>
    <row r="13" customFormat="false" ht="11.25" hidden="false" customHeight="false" outlineLevel="0" collapsed="false">
      <c r="A13" s="1" t="s">
        <v>43</v>
      </c>
      <c r="F13" s="5"/>
      <c r="G13" s="5" t="n">
        <v>0.55</v>
      </c>
      <c r="H13" s="4" t="n">
        <v>0.49</v>
      </c>
      <c r="I13" s="4" t="n">
        <v>0.49</v>
      </c>
      <c r="J13" s="4" t="n">
        <v>0.31</v>
      </c>
    </row>
    <row r="14" customFormat="false" ht="11.25" hidden="false" customHeight="false" outlineLevel="0" collapsed="false">
      <c r="A14" s="1" t="s">
        <v>44</v>
      </c>
      <c r="F14" s="5"/>
      <c r="G14" s="5" t="n">
        <v>0.521739130434783</v>
      </c>
      <c r="H14" s="4" t="n">
        <v>0.53</v>
      </c>
      <c r="I14" s="4" t="n">
        <v>0.51</v>
      </c>
      <c r="J14" s="4" t="n">
        <v>0.39</v>
      </c>
    </row>
    <row r="15" customFormat="false" ht="11.25" hidden="false" customHeight="false" outlineLevel="0" collapsed="false">
      <c r="A15" s="2" t="s">
        <v>9</v>
      </c>
      <c r="B15" s="2"/>
      <c r="C15" s="2"/>
      <c r="D15" s="2"/>
      <c r="E15" s="2"/>
      <c r="F15" s="5"/>
      <c r="G15" s="5" t="n">
        <v>0.517133956386293</v>
      </c>
      <c r="H15" s="5" t="n">
        <v>0.51</v>
      </c>
      <c r="I15" s="5" t="n">
        <v>0.5</v>
      </c>
      <c r="J15" s="5" t="n">
        <v>0.38</v>
      </c>
    </row>
    <row r="16" customFormat="false" ht="42" hidden="false" customHeight="true" outlineLevel="0" collapsed="false">
      <c r="A16" s="1" t="s">
        <v>149</v>
      </c>
    </row>
    <row r="17" customFormat="false" ht="38.25" hidden="false" customHeight="true" outlineLevel="0" collapsed="false">
      <c r="A17" s="1" t="s">
        <v>150</v>
      </c>
    </row>
    <row r="18" customFormat="false" ht="39" hidden="false" customHeight="true" outlineLevel="0" collapsed="false">
      <c r="A18" s="1" t="s">
        <v>151</v>
      </c>
    </row>
    <row r="19" customFormat="false" ht="11.25" hidden="false" customHeight="false" outlineLevel="0" collapsed="false">
      <c r="A19" s="1" t="s">
        <v>69</v>
      </c>
    </row>
    <row r="21" customFormat="false" ht="11.25" hidden="false" customHeight="false" outlineLevel="0" collapsed="false">
      <c r="A21" s="1" t="s">
        <v>49</v>
      </c>
    </row>
    <row r="28" customFormat="false" ht="11.25" hidden="false" customHeight="false" outlineLevel="0" collapsed="false">
      <c r="B28" s="1" t="s">
        <v>34</v>
      </c>
    </row>
    <row r="50" customFormat="false" ht="15.75" hidden="false" customHeight="true" outlineLevel="0" collapsed="false"/>
  </sheetData>
  <mergeCells count="2">
    <mergeCell ref="B3:B4"/>
    <mergeCell ref="C3:F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L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5" activeCellId="0" sqref="G25"/>
    </sheetView>
  </sheetViews>
  <sheetFormatPr defaultRowHeight="11.25" outlineLevelRow="0" outlineLevelCol="0"/>
  <cols>
    <col collapsed="false" customWidth="true" hidden="false" outlineLevel="0" max="1" min="1" style="1" width="26.85"/>
    <col collapsed="false" customWidth="true" hidden="false" outlineLevel="0" max="5" min="2" style="1" width="9.14"/>
    <col collapsed="false" customWidth="true" hidden="false" outlineLevel="0" max="6" min="6" style="1" width="17.42"/>
    <col collapsed="false" customWidth="true" hidden="false" outlineLevel="0" max="7" min="7" style="1" width="20.57"/>
    <col collapsed="false" customWidth="true" hidden="false" outlineLevel="0" max="12" min="8" style="1" width="24"/>
    <col collapsed="false" customWidth="true" hidden="false" outlineLevel="0" max="1025" min="13" style="1" width="9.14"/>
  </cols>
  <sheetData>
    <row r="1" customFormat="false" ht="11.25" hidden="false" customHeight="false" outlineLevel="0" collapsed="false">
      <c r="A1" s="2" t="s">
        <v>152</v>
      </c>
    </row>
    <row r="2" customFormat="false" ht="11.25" hidden="false" customHeight="false" outlineLevel="0" collapsed="false">
      <c r="A2" s="2"/>
    </row>
    <row r="3" customFormat="false" ht="11.25" hidden="false" customHeight="false" outlineLevel="0" collapsed="false">
      <c r="B3" s="73" t="s">
        <v>72</v>
      </c>
      <c r="C3" s="73"/>
      <c r="D3" s="73"/>
      <c r="E3" s="73"/>
      <c r="F3" s="73" t="s">
        <v>2</v>
      </c>
      <c r="G3" s="73" t="s">
        <v>3</v>
      </c>
      <c r="H3" s="73" t="s">
        <v>4</v>
      </c>
      <c r="I3" s="73" t="s">
        <v>5</v>
      </c>
      <c r="J3" s="73" t="s">
        <v>6</v>
      </c>
      <c r="K3" s="128" t="s">
        <v>91</v>
      </c>
      <c r="L3" s="53"/>
    </row>
    <row r="4" customFormat="false" ht="22.5" hidden="false" customHeight="false" outlineLevel="0" collapsed="false">
      <c r="B4" s="54" t="s">
        <v>7</v>
      </c>
      <c r="C4" s="55" t="s">
        <v>8</v>
      </c>
      <c r="D4" s="55" t="s">
        <v>9</v>
      </c>
      <c r="E4" s="56" t="s">
        <v>10</v>
      </c>
      <c r="F4" s="57" t="s">
        <v>10</v>
      </c>
      <c r="G4" s="57" t="s">
        <v>10</v>
      </c>
      <c r="H4" s="57" t="s">
        <v>10</v>
      </c>
      <c r="I4" s="57" t="s">
        <v>10</v>
      </c>
      <c r="J4" s="57" t="s">
        <v>10</v>
      </c>
      <c r="K4" s="57" t="s">
        <v>10</v>
      </c>
      <c r="L4" s="53"/>
    </row>
    <row r="5" customFormat="false" ht="11.25" hidden="false" customHeight="false" outlineLevel="0" collapsed="false">
      <c r="A5" s="129" t="s">
        <v>153</v>
      </c>
      <c r="B5" s="130"/>
      <c r="C5" s="130"/>
      <c r="D5" s="130"/>
      <c r="E5" s="131"/>
      <c r="F5" s="132"/>
      <c r="G5" s="132"/>
      <c r="H5" s="132"/>
      <c r="I5" s="132"/>
      <c r="J5" s="132"/>
      <c r="K5" s="132"/>
    </row>
    <row r="6" customFormat="false" ht="11.25" hidden="false" customHeight="false" outlineLevel="0" collapsed="false">
      <c r="A6" s="1" t="s">
        <v>154</v>
      </c>
      <c r="B6" s="133" t="n">
        <v>6</v>
      </c>
      <c r="C6" s="133" t="n">
        <v>8</v>
      </c>
      <c r="D6" s="1" t="n">
        <f aca="false">B6+C6</f>
        <v>14</v>
      </c>
      <c r="E6" s="13" t="n">
        <f aca="false">B6/D6</f>
        <v>0.428571428571429</v>
      </c>
      <c r="F6" s="121" t="n">
        <v>0.466666666666667</v>
      </c>
      <c r="G6" s="121" t="n">
        <v>0.466666666666667</v>
      </c>
      <c r="H6" s="16" t="n">
        <v>0.4</v>
      </c>
      <c r="I6" s="16" t="n">
        <v>0.27</v>
      </c>
      <c r="J6" s="16" t="n">
        <v>0.27</v>
      </c>
      <c r="K6" s="16" t="n">
        <v>0.27</v>
      </c>
    </row>
    <row r="7" customFormat="false" ht="11.25" hidden="false" customHeight="false" outlineLevel="0" collapsed="false">
      <c r="A7" s="1" t="s">
        <v>155</v>
      </c>
      <c r="B7" s="133" t="n">
        <v>7</v>
      </c>
      <c r="C7" s="133" t="n">
        <v>9</v>
      </c>
      <c r="D7" s="1" t="n">
        <f aca="false">B7+C7</f>
        <v>16</v>
      </c>
      <c r="E7" s="13" t="n">
        <f aca="false">B7/D7</f>
        <v>0.4375</v>
      </c>
      <c r="F7" s="121" t="n">
        <v>0.4</v>
      </c>
      <c r="G7" s="121" t="n">
        <v>0.4</v>
      </c>
      <c r="H7" s="16" t="n">
        <v>0.4</v>
      </c>
      <c r="I7" s="16" t="n">
        <v>0.43</v>
      </c>
      <c r="J7" s="16" t="n">
        <v>0.36</v>
      </c>
      <c r="K7" s="16" t="n">
        <v>0.29</v>
      </c>
    </row>
    <row r="8" customFormat="false" ht="11.25" hidden="false" customHeight="false" outlineLevel="0" collapsed="false">
      <c r="A8" s="1" t="s">
        <v>156</v>
      </c>
      <c r="B8" s="1" t="n">
        <v>5</v>
      </c>
      <c r="C8" s="1" t="n">
        <v>7</v>
      </c>
      <c r="D8" s="1" t="n">
        <f aca="false">B8+C8</f>
        <v>12</v>
      </c>
      <c r="E8" s="13" t="n">
        <f aca="false">B8/D8</f>
        <v>0.416666666666667</v>
      </c>
      <c r="F8" s="121" t="n">
        <v>0.384615384615385</v>
      </c>
      <c r="G8" s="121" t="n">
        <v>0.333333333333333</v>
      </c>
      <c r="H8" s="16" t="n">
        <v>0.38</v>
      </c>
      <c r="I8" s="16" t="n">
        <v>0.42</v>
      </c>
      <c r="J8" s="16" t="n">
        <v>0.31</v>
      </c>
      <c r="K8" s="16" t="n">
        <v>0.31</v>
      </c>
    </row>
    <row r="9" customFormat="false" ht="11.25" hidden="false" customHeight="false" outlineLevel="0" collapsed="false">
      <c r="A9" s="1" t="s">
        <v>157</v>
      </c>
      <c r="B9" s="1" t="n">
        <v>6</v>
      </c>
      <c r="C9" s="1" t="n">
        <v>6</v>
      </c>
      <c r="D9" s="1" t="n">
        <f aca="false">B9+C9</f>
        <v>12</v>
      </c>
      <c r="E9" s="13" t="n">
        <f aca="false">B9/D9</f>
        <v>0.5</v>
      </c>
      <c r="F9" s="121" t="n">
        <v>0.5</v>
      </c>
      <c r="G9" s="121" t="n">
        <v>0.333333333333333</v>
      </c>
      <c r="H9" s="16" t="n">
        <v>0.33</v>
      </c>
      <c r="I9" s="16" t="n">
        <v>0.42</v>
      </c>
      <c r="J9" s="16" t="n">
        <v>0.25</v>
      </c>
      <c r="K9" s="16" t="n">
        <v>0.25</v>
      </c>
    </row>
    <row r="10" customFormat="false" ht="11.25" hidden="false" customHeight="false" outlineLevel="0" collapsed="false">
      <c r="A10" s="1" t="s">
        <v>158</v>
      </c>
      <c r="B10" s="1" t="n">
        <v>6</v>
      </c>
      <c r="C10" s="1" t="n">
        <v>8</v>
      </c>
      <c r="D10" s="1" t="n">
        <f aca="false">B10+C10</f>
        <v>14</v>
      </c>
      <c r="E10" s="13" t="n">
        <f aca="false">B10/D10</f>
        <v>0.428571428571429</v>
      </c>
      <c r="F10" s="121" t="n">
        <v>0.466666666666667</v>
      </c>
      <c r="G10" s="121" t="n">
        <v>0.571428571428571</v>
      </c>
      <c r="H10" s="16" t="n">
        <v>0.47</v>
      </c>
      <c r="I10" s="16" t="n">
        <v>0.5</v>
      </c>
      <c r="J10" s="16" t="n">
        <v>0.6</v>
      </c>
      <c r="K10" s="16" t="n">
        <v>0.53</v>
      </c>
    </row>
    <row r="11" customFormat="false" ht="22.5" hidden="false" customHeight="false" outlineLevel="0" collapsed="false">
      <c r="A11" s="17" t="s">
        <v>159</v>
      </c>
      <c r="B11" s="2" t="n">
        <f aca="false">SUM(B6:B10)</f>
        <v>30</v>
      </c>
      <c r="C11" s="2" t="n">
        <f aca="false">SUM(C6:C10)</f>
        <v>38</v>
      </c>
      <c r="D11" s="1" t="n">
        <f aca="false">B11+C11</f>
        <v>68</v>
      </c>
      <c r="E11" s="13" t="n">
        <f aca="false">B11/D11</f>
        <v>0.441176470588235</v>
      </c>
      <c r="F11" s="121" t="n">
        <v>0.442857142857143</v>
      </c>
      <c r="G11" s="121" t="n">
        <v>0.426470588235294</v>
      </c>
      <c r="H11" s="121" t="n">
        <v>0.39</v>
      </c>
      <c r="I11" s="121" t="n">
        <v>0.42</v>
      </c>
      <c r="J11" s="121" t="n">
        <v>0.36</v>
      </c>
      <c r="K11" s="121" t="n">
        <v>0.35</v>
      </c>
    </row>
    <row r="12" customFormat="false" ht="11.25" hidden="false" customHeight="false" outlineLevel="0" collapsed="false">
      <c r="A12" s="129" t="s">
        <v>160</v>
      </c>
      <c r="B12" s="130"/>
      <c r="C12" s="130"/>
      <c r="D12" s="130"/>
      <c r="E12" s="134"/>
      <c r="F12" s="135"/>
      <c r="G12" s="135"/>
      <c r="H12" s="136"/>
      <c r="I12" s="136"/>
      <c r="J12" s="136"/>
      <c r="K12" s="136"/>
    </row>
    <row r="13" customFormat="false" ht="11.25" hidden="false" customHeight="false" outlineLevel="0" collapsed="false">
      <c r="A13" s="1" t="s">
        <v>154</v>
      </c>
      <c r="B13" s="133" t="n">
        <v>2</v>
      </c>
      <c r="C13" s="133" t="n">
        <v>3</v>
      </c>
      <c r="D13" s="1" t="n">
        <f aca="false">B13+C13</f>
        <v>5</v>
      </c>
      <c r="E13" s="13" t="n">
        <f aca="false">B13/D13</f>
        <v>0.4</v>
      </c>
      <c r="F13" s="121" t="n">
        <v>0.4</v>
      </c>
      <c r="G13" s="121" t="n">
        <v>0.4</v>
      </c>
      <c r="H13" s="16" t="n">
        <v>0.4</v>
      </c>
      <c r="I13" s="16" t="n">
        <v>0.4</v>
      </c>
      <c r="J13" s="16" t="n">
        <v>0.6</v>
      </c>
      <c r="K13" s="16" t="n">
        <v>0.6</v>
      </c>
    </row>
    <row r="14" customFormat="false" ht="11.25" hidden="false" customHeight="false" outlineLevel="0" collapsed="false">
      <c r="A14" s="1" t="s">
        <v>161</v>
      </c>
      <c r="B14" s="133" t="n">
        <v>1</v>
      </c>
      <c r="C14" s="133" t="n">
        <v>1</v>
      </c>
      <c r="D14" s="1" t="n">
        <f aca="false">B14+C14</f>
        <v>2</v>
      </c>
      <c r="E14" s="88" t="s">
        <v>162</v>
      </c>
      <c r="F14" s="89" t="s">
        <v>162</v>
      </c>
      <c r="G14" s="121" t="n">
        <v>0</v>
      </c>
      <c r="H14" s="16" t="n">
        <v>0</v>
      </c>
      <c r="I14" s="16" t="n">
        <v>0</v>
      </c>
      <c r="J14" s="16" t="n">
        <v>0</v>
      </c>
      <c r="K14" s="16" t="n">
        <v>0</v>
      </c>
    </row>
    <row r="15" customFormat="false" ht="11.25" hidden="false" customHeight="false" outlineLevel="0" collapsed="false">
      <c r="A15" s="1" t="s">
        <v>156</v>
      </c>
      <c r="B15" s="1" t="n">
        <v>2</v>
      </c>
      <c r="C15" s="1" t="n">
        <v>2</v>
      </c>
      <c r="D15" s="1" t="n">
        <f aca="false">B15+C15</f>
        <v>4</v>
      </c>
      <c r="E15" s="13" t="n">
        <f aca="false">B15/D15</f>
        <v>0.5</v>
      </c>
      <c r="F15" s="121" t="n">
        <v>0.5</v>
      </c>
      <c r="G15" s="121" t="n">
        <v>0.5</v>
      </c>
      <c r="H15" s="16" t="n">
        <v>0.5</v>
      </c>
      <c r="I15" s="16" t="n">
        <v>0.5</v>
      </c>
      <c r="J15" s="16" t="n">
        <v>0.5</v>
      </c>
      <c r="K15" s="16" t="n">
        <v>0.5</v>
      </c>
    </row>
    <row r="16" customFormat="false" ht="11.25" hidden="false" customHeight="false" outlineLevel="0" collapsed="false">
      <c r="A16" s="1" t="s">
        <v>157</v>
      </c>
      <c r="B16" s="1" t="n">
        <v>3</v>
      </c>
      <c r="C16" s="1" t="n">
        <v>1</v>
      </c>
      <c r="D16" s="1" t="n">
        <f aca="false">B16+C16</f>
        <v>4</v>
      </c>
      <c r="E16" s="13" t="n">
        <f aca="false">B16/D16</f>
        <v>0.75</v>
      </c>
      <c r="F16" s="121" t="n">
        <v>0.75</v>
      </c>
      <c r="G16" s="121" t="n">
        <v>0.5</v>
      </c>
      <c r="H16" s="16" t="n">
        <v>0.5</v>
      </c>
      <c r="I16" s="16" t="n">
        <v>0.5</v>
      </c>
      <c r="J16" s="16" t="n">
        <v>0.5</v>
      </c>
      <c r="K16" s="16" t="n">
        <v>0.5</v>
      </c>
    </row>
    <row r="17" customFormat="false" ht="11.25" hidden="false" customHeight="false" outlineLevel="0" collapsed="false">
      <c r="A17" s="1" t="s">
        <v>158</v>
      </c>
      <c r="B17" s="1" t="n">
        <v>2</v>
      </c>
      <c r="C17" s="1" t="n">
        <v>3</v>
      </c>
      <c r="D17" s="1" t="n">
        <f aca="false">B17+C17</f>
        <v>5</v>
      </c>
      <c r="E17" s="13" t="n">
        <f aca="false">B17/D17</f>
        <v>0.4</v>
      </c>
      <c r="F17" s="121" t="n">
        <v>0.4</v>
      </c>
      <c r="G17" s="121" t="n">
        <v>0.4</v>
      </c>
      <c r="H17" s="16" t="n">
        <v>0.4</v>
      </c>
      <c r="I17" s="16" t="n">
        <v>0.4</v>
      </c>
      <c r="J17" s="16" t="n">
        <v>0.6</v>
      </c>
      <c r="K17" s="16" t="n">
        <v>0.4</v>
      </c>
    </row>
    <row r="18" customFormat="false" ht="22.5" hidden="false" customHeight="false" outlineLevel="0" collapsed="false">
      <c r="A18" s="17" t="s">
        <v>159</v>
      </c>
      <c r="B18" s="2" t="n">
        <f aca="false">SUM(B13:B17)</f>
        <v>10</v>
      </c>
      <c r="C18" s="2" t="n">
        <f aca="false">SUM(C13:C17)</f>
        <v>10</v>
      </c>
      <c r="D18" s="2" t="n">
        <f aca="false">SUM(D13:D17)</f>
        <v>20</v>
      </c>
      <c r="E18" s="13" t="n">
        <f aca="false">B18/D18</f>
        <v>0.5</v>
      </c>
      <c r="F18" s="121" t="n">
        <v>0.5</v>
      </c>
      <c r="G18" s="121" t="n">
        <v>0.380952380952381</v>
      </c>
      <c r="H18" s="121" t="n">
        <v>0.38</v>
      </c>
      <c r="I18" s="121" t="n">
        <v>0.38</v>
      </c>
      <c r="J18" s="121" t="n">
        <v>0.48</v>
      </c>
      <c r="K18" s="121" t="n">
        <v>0.43</v>
      </c>
    </row>
    <row r="19" customFormat="false" ht="11.25" hidden="false" customHeight="false" outlineLevel="0" collapsed="false">
      <c r="A19" s="1" t="s">
        <v>163</v>
      </c>
    </row>
    <row r="21" customFormat="false" ht="11.25" hidden="false" customHeight="false" outlineLevel="0" collapsed="false">
      <c r="A21" s="1" t="s">
        <v>164</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14.xml><?xml version="1.0" encoding="utf-8"?>
<worksheet xmlns="http://schemas.openxmlformats.org/spreadsheetml/2006/main" xmlns:r="http://schemas.openxmlformats.org/officeDocument/2006/relationships">
  <sheetPr filterMode="false">
    <pageSetUpPr fitToPage="fals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8" activeCellId="0" sqref="A18"/>
    </sheetView>
  </sheetViews>
  <sheetFormatPr defaultRowHeight="11.25" outlineLevelRow="0" outlineLevelCol="0"/>
  <cols>
    <col collapsed="false" customWidth="true" hidden="false" outlineLevel="0" max="1" min="1" style="1" width="21.71"/>
    <col collapsed="false" customWidth="true" hidden="false" outlineLevel="0" max="4" min="2" style="1" width="9.14"/>
    <col collapsed="false" customWidth="true" hidden="false" outlineLevel="0" max="5" min="5" style="1" width="15.86"/>
    <col collapsed="false" customWidth="true" hidden="false" outlineLevel="0" max="6" min="6" style="1" width="19"/>
    <col collapsed="false" customWidth="true" hidden="false" outlineLevel="0" max="1025" min="7" style="1" width="9.14"/>
  </cols>
  <sheetData>
    <row r="1" customFormat="false" ht="11.25" hidden="false" customHeight="false" outlineLevel="0" collapsed="false">
      <c r="A1" s="137" t="s">
        <v>165</v>
      </c>
    </row>
    <row r="2" customFormat="false" ht="11.25" hidden="false" customHeight="false" outlineLevel="0" collapsed="false">
      <c r="A2" s="137"/>
    </row>
    <row r="3" customFormat="false" ht="11.25" hidden="false" customHeight="false" outlineLevel="0" collapsed="false">
      <c r="B3" s="3" t="s">
        <v>166</v>
      </c>
      <c r="C3" s="3"/>
      <c r="D3" s="3"/>
      <c r="E3" s="3"/>
      <c r="F3" s="2" t="s">
        <v>91</v>
      </c>
    </row>
    <row r="4" customFormat="false" ht="11.25" hidden="false" customHeight="false" outlineLevel="0" collapsed="false">
      <c r="B4" s="2" t="s">
        <v>7</v>
      </c>
      <c r="C4" s="2" t="s">
        <v>8</v>
      </c>
      <c r="D4" s="2" t="s">
        <v>9</v>
      </c>
      <c r="E4" s="2" t="s">
        <v>10</v>
      </c>
      <c r="F4" s="2" t="s">
        <v>167</v>
      </c>
    </row>
    <row r="5" customFormat="false" ht="11.25" hidden="false" customHeight="false" outlineLevel="0" collapsed="false">
      <c r="A5" s="129" t="s">
        <v>168</v>
      </c>
      <c r="B5" s="130"/>
      <c r="C5" s="130"/>
      <c r="D5" s="130"/>
      <c r="E5" s="130"/>
      <c r="F5" s="130"/>
    </row>
    <row r="6" customFormat="false" ht="11.25" hidden="false" customHeight="false" outlineLevel="0" collapsed="false">
      <c r="A6" s="1" t="s">
        <v>169</v>
      </c>
      <c r="E6" s="5"/>
      <c r="F6" s="4" t="n">
        <v>0.24</v>
      </c>
    </row>
    <row r="7" customFormat="false" ht="11.25" hidden="false" customHeight="false" outlineLevel="0" collapsed="false">
      <c r="A7" s="1" t="s">
        <v>170</v>
      </c>
      <c r="E7" s="5"/>
      <c r="F7" s="4" t="n">
        <v>0.32</v>
      </c>
    </row>
    <row r="8" customFormat="false" ht="22.5" hidden="false" customHeight="false" outlineLevel="0" collapsed="false">
      <c r="A8" s="7" t="s">
        <v>171</v>
      </c>
      <c r="E8" s="5"/>
      <c r="F8" s="4" t="n">
        <v>0.28</v>
      </c>
    </row>
    <row r="9" customFormat="false" ht="22.5" hidden="false" customHeight="false" outlineLevel="0" collapsed="false">
      <c r="A9" s="7" t="s">
        <v>172</v>
      </c>
      <c r="E9" s="5"/>
      <c r="F9" s="4" t="n">
        <v>0.28</v>
      </c>
    </row>
    <row r="10" customFormat="false" ht="33.75" hidden="false" customHeight="false" outlineLevel="0" collapsed="false">
      <c r="A10" s="7" t="s">
        <v>173</v>
      </c>
      <c r="E10" s="5"/>
      <c r="F10" s="4" t="n">
        <v>0.39</v>
      </c>
    </row>
    <row r="11" customFormat="false" ht="11.25" hidden="false" customHeight="false" outlineLevel="0" collapsed="false">
      <c r="A11" s="2" t="s">
        <v>9</v>
      </c>
      <c r="B11" s="2"/>
      <c r="C11" s="2"/>
      <c r="D11" s="2"/>
      <c r="E11" s="5"/>
      <c r="F11" s="5" t="n">
        <v>0.29</v>
      </c>
    </row>
    <row r="12" customFormat="false" ht="107.25" hidden="false" customHeight="true" outlineLevel="0" collapsed="false">
      <c r="A12" s="138" t="s">
        <v>174</v>
      </c>
      <c r="B12" s="138"/>
      <c r="C12" s="138"/>
      <c r="D12" s="138"/>
      <c r="E12" s="138"/>
      <c r="F12" s="138"/>
    </row>
    <row r="13" customFormat="false" ht="11.25" hidden="false" customHeight="false" outlineLevel="0" collapsed="false">
      <c r="A13" s="1" t="s">
        <v>175</v>
      </c>
    </row>
    <row r="14" customFormat="false" ht="11.25" hidden="false" customHeight="false" outlineLevel="0" collapsed="false">
      <c r="A14" s="1" t="s">
        <v>176</v>
      </c>
    </row>
    <row r="15" customFormat="false" ht="11.25" hidden="false" customHeight="false" outlineLevel="0" collapsed="false">
      <c r="A15" s="1" t="s">
        <v>177</v>
      </c>
    </row>
    <row r="16" customFormat="false" ht="11.25" hidden="false" customHeight="false" outlineLevel="0" collapsed="false">
      <c r="A16" s="1" t="s">
        <v>178</v>
      </c>
    </row>
    <row r="18" customFormat="false" ht="11.25" hidden="false" customHeight="false" outlineLevel="0" collapsed="false">
      <c r="A18" s="1" t="s">
        <v>179</v>
      </c>
    </row>
  </sheetData>
  <mergeCells count="2">
    <mergeCell ref="B3:E3"/>
    <mergeCell ref="A12:F12"/>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15.xml><?xml version="1.0" encoding="utf-8"?>
<worksheet xmlns="http://schemas.openxmlformats.org/spreadsheetml/2006/main" xmlns:r="http://schemas.openxmlformats.org/officeDocument/2006/relationships">
  <sheetPr filterMode="false">
    <pageSetUpPr fitToPage="false"/>
  </sheetPr>
  <dimension ref="A1:J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1" activeCellId="0" sqref="A41"/>
    </sheetView>
  </sheetViews>
  <sheetFormatPr defaultRowHeight="11.25" outlineLevelRow="0" outlineLevelCol="0"/>
  <cols>
    <col collapsed="false" customWidth="true" hidden="false" outlineLevel="0" max="1" min="1" style="41" width="42.14"/>
    <col collapsed="false" customWidth="true" hidden="false" outlineLevel="0" max="2" min="2" style="41" width="8.57"/>
    <col collapsed="false" customWidth="true" hidden="false" outlineLevel="0" max="3" min="3" style="41" width="8.86"/>
    <col collapsed="false" customWidth="true" hidden="false" outlineLevel="0" max="4" min="4" style="41" width="8.57"/>
    <col collapsed="false" customWidth="true" hidden="false" outlineLevel="0" max="5" min="5" style="41" width="8.14"/>
    <col collapsed="false" customWidth="true" hidden="false" outlineLevel="0" max="8" min="6" style="41" width="17.86"/>
    <col collapsed="false" customWidth="false" hidden="false" outlineLevel="0" max="1025" min="9" style="41" width="11.42"/>
  </cols>
  <sheetData>
    <row r="1" customFormat="false" ht="11.25" hidden="false" customHeight="false" outlineLevel="0" collapsed="false">
      <c r="A1" s="42" t="s">
        <v>180</v>
      </c>
      <c r="B1" s="42"/>
      <c r="C1" s="42"/>
      <c r="D1" s="42"/>
      <c r="E1" s="42"/>
      <c r="F1" s="42"/>
      <c r="G1" s="42"/>
      <c r="H1" s="42"/>
    </row>
    <row r="2" customFormat="false" ht="11.25" hidden="false" customHeight="false" outlineLevel="0" collapsed="false">
      <c r="A2" s="42"/>
      <c r="B2" s="42"/>
      <c r="C2" s="42"/>
      <c r="D2" s="42"/>
      <c r="E2" s="42"/>
      <c r="F2" s="42"/>
      <c r="G2" s="42"/>
      <c r="H2" s="42"/>
    </row>
    <row r="3" customFormat="false" ht="11.25" hidden="false" customHeight="false" outlineLevel="0" collapsed="false">
      <c r="A3" s="42"/>
      <c r="B3" s="139" t="s">
        <v>72</v>
      </c>
      <c r="C3" s="139"/>
      <c r="D3" s="139"/>
      <c r="E3" s="139"/>
      <c r="F3" s="140" t="s">
        <v>58</v>
      </c>
      <c r="G3" s="140" t="s">
        <v>59</v>
      </c>
      <c r="H3" s="140" t="s">
        <v>181</v>
      </c>
      <c r="I3" s="141"/>
      <c r="J3" s="141"/>
    </row>
    <row r="4" customFormat="false" ht="11.25" hidden="false" customHeight="false" outlineLevel="0" collapsed="false">
      <c r="A4" s="42"/>
      <c r="B4" s="139" t="s">
        <v>182</v>
      </c>
      <c r="C4" s="139"/>
      <c r="D4" s="139"/>
      <c r="E4" s="139" t="s">
        <v>73</v>
      </c>
      <c r="F4" s="139"/>
      <c r="G4" s="139"/>
      <c r="H4" s="139"/>
      <c r="I4" s="141"/>
      <c r="J4" s="141"/>
    </row>
    <row r="5" customFormat="false" ht="11.25" hidden="false" customHeight="false" outlineLevel="0" collapsed="false">
      <c r="A5" s="42"/>
      <c r="B5" s="140" t="s">
        <v>7</v>
      </c>
      <c r="C5" s="140" t="s">
        <v>8</v>
      </c>
      <c r="D5" s="140" t="s">
        <v>9</v>
      </c>
      <c r="E5" s="139"/>
      <c r="F5" s="139"/>
      <c r="G5" s="139"/>
      <c r="H5" s="139"/>
      <c r="I5" s="141"/>
      <c r="J5" s="141"/>
    </row>
    <row r="6" s="42" customFormat="true" ht="11.25" hidden="false" customHeight="false" outlineLevel="0" collapsed="false">
      <c r="A6" s="42" t="s">
        <v>183</v>
      </c>
      <c r="B6" s="142" t="n">
        <v>92</v>
      </c>
      <c r="C6" s="143" t="n">
        <v>189</v>
      </c>
      <c r="D6" s="144" t="n">
        <v>281</v>
      </c>
      <c r="E6" s="145" t="n">
        <v>0.327402135231317</v>
      </c>
      <c r="F6" s="140" t="n">
        <v>29</v>
      </c>
      <c r="G6" s="140" t="n">
        <v>23</v>
      </c>
      <c r="H6" s="140" t="n">
        <v>22</v>
      </c>
    </row>
    <row r="7" customFormat="false" ht="11.25" hidden="false" customHeight="false" outlineLevel="0" collapsed="false">
      <c r="A7" s="41" t="s">
        <v>184</v>
      </c>
      <c r="B7" s="146" t="n">
        <v>8</v>
      </c>
      <c r="C7" s="147" t="n">
        <v>18</v>
      </c>
      <c r="D7" s="148" t="n">
        <v>26</v>
      </c>
      <c r="E7" s="149" t="n">
        <v>0.307692307692308</v>
      </c>
      <c r="F7" s="141" t="n">
        <v>21</v>
      </c>
      <c r="G7" s="141" t="n">
        <v>8</v>
      </c>
      <c r="H7" s="141" t="n">
        <v>7</v>
      </c>
    </row>
    <row r="8" customFormat="false" ht="11.25" hidden="false" customHeight="false" outlineLevel="0" collapsed="false">
      <c r="A8" s="41" t="s">
        <v>185</v>
      </c>
      <c r="B8" s="146" t="n">
        <v>84</v>
      </c>
      <c r="C8" s="147" t="n">
        <v>171</v>
      </c>
      <c r="D8" s="148" t="n">
        <v>255</v>
      </c>
      <c r="E8" s="149" t="n">
        <v>0.329411764705882</v>
      </c>
      <c r="F8" s="141" t="n">
        <v>30</v>
      </c>
      <c r="G8" s="141" t="n">
        <v>24</v>
      </c>
      <c r="H8" s="141" t="n">
        <v>24</v>
      </c>
    </row>
    <row r="9" s="150" customFormat="true" ht="11.25" hidden="false" customHeight="false" outlineLevel="0" collapsed="false">
      <c r="A9" s="150" t="s">
        <v>186</v>
      </c>
      <c r="B9" s="146" t="n">
        <v>51</v>
      </c>
      <c r="C9" s="147" t="n">
        <v>119</v>
      </c>
      <c r="D9" s="148" t="n">
        <v>170</v>
      </c>
      <c r="E9" s="149" t="n">
        <v>0.3</v>
      </c>
      <c r="F9" s="151" t="n">
        <v>26</v>
      </c>
      <c r="G9" s="151" t="n">
        <v>23</v>
      </c>
      <c r="H9" s="151" t="n">
        <v>24</v>
      </c>
    </row>
    <row r="10" s="150" customFormat="true" ht="11.25" hidden="false" customHeight="false" outlineLevel="0" collapsed="false">
      <c r="A10" s="150" t="s">
        <v>187</v>
      </c>
      <c r="B10" s="146" t="n">
        <v>33</v>
      </c>
      <c r="C10" s="147" t="n">
        <v>52</v>
      </c>
      <c r="D10" s="148" t="n">
        <v>85</v>
      </c>
      <c r="E10" s="149" t="n">
        <v>0.388235294117647</v>
      </c>
      <c r="F10" s="151" t="n">
        <v>38</v>
      </c>
      <c r="G10" s="151" t="n">
        <v>28</v>
      </c>
      <c r="H10" s="151" t="n">
        <v>22</v>
      </c>
    </row>
    <row r="11" s="42" customFormat="true" ht="11.25" hidden="false" customHeight="false" outlineLevel="0" collapsed="false">
      <c r="A11" s="42" t="s">
        <v>188</v>
      </c>
      <c r="B11" s="142" t="n">
        <v>18</v>
      </c>
      <c r="C11" s="143" t="n">
        <v>36</v>
      </c>
      <c r="D11" s="144" t="n">
        <v>54</v>
      </c>
      <c r="E11" s="145" t="n">
        <v>0.333333333333333</v>
      </c>
      <c r="F11" s="140" t="n">
        <v>35</v>
      </c>
      <c r="G11" s="140" t="n">
        <v>28</v>
      </c>
      <c r="H11" s="140" t="n">
        <v>29</v>
      </c>
    </row>
    <row r="12" customFormat="false" ht="11.25" hidden="false" customHeight="false" outlineLevel="0" collapsed="false">
      <c r="A12" s="41" t="s">
        <v>52</v>
      </c>
      <c r="B12" s="146" t="n">
        <v>0</v>
      </c>
      <c r="C12" s="147" t="n">
        <v>1</v>
      </c>
      <c r="D12" s="148" t="n">
        <v>1</v>
      </c>
      <c r="E12" s="149" t="n">
        <v>0</v>
      </c>
      <c r="F12" s="141" t="n">
        <v>0</v>
      </c>
      <c r="G12" s="141" t="n">
        <v>0</v>
      </c>
      <c r="H12" s="141" t="n">
        <v>0</v>
      </c>
    </row>
    <row r="13" customFormat="false" ht="11.25" hidden="false" customHeight="false" outlineLevel="0" collapsed="false">
      <c r="A13" s="41" t="s">
        <v>185</v>
      </c>
      <c r="B13" s="152" t="n">
        <v>18</v>
      </c>
      <c r="C13" s="153" t="n">
        <v>35</v>
      </c>
      <c r="D13" s="154" t="n">
        <v>53</v>
      </c>
      <c r="E13" s="155" t="n">
        <v>0.339622641509434</v>
      </c>
      <c r="F13" s="141" t="n">
        <v>35</v>
      </c>
      <c r="G13" s="141" t="n">
        <v>28</v>
      </c>
      <c r="H13" s="141" t="n">
        <v>30</v>
      </c>
    </row>
    <row r="14" s="42" customFormat="true" ht="11.25" hidden="false" customHeight="false" outlineLevel="0" collapsed="false">
      <c r="A14" s="42" t="s">
        <v>189</v>
      </c>
      <c r="B14" s="142" t="n">
        <v>8</v>
      </c>
      <c r="C14" s="143" t="n">
        <v>18</v>
      </c>
      <c r="D14" s="144" t="n">
        <v>26</v>
      </c>
      <c r="E14" s="145" t="n">
        <v>0.307692307692308</v>
      </c>
      <c r="F14" s="140" t="n">
        <v>28</v>
      </c>
      <c r="G14" s="140" t="n">
        <v>17</v>
      </c>
      <c r="H14" s="140" t="n">
        <v>20</v>
      </c>
    </row>
    <row r="15" customFormat="false" ht="11.25" hidden="false" customHeight="false" outlineLevel="0" collapsed="false">
      <c r="A15" s="41" t="s">
        <v>52</v>
      </c>
      <c r="B15" s="146" t="n">
        <v>0</v>
      </c>
      <c r="C15" s="147" t="n">
        <v>1</v>
      </c>
      <c r="D15" s="148" t="n">
        <v>1</v>
      </c>
      <c r="E15" s="149" t="n">
        <v>0</v>
      </c>
      <c r="F15" s="141" t="n">
        <v>0</v>
      </c>
      <c r="G15" s="141" t="n">
        <v>0</v>
      </c>
      <c r="H15" s="141" t="n">
        <v>0</v>
      </c>
    </row>
    <row r="16" customFormat="false" ht="11.25" hidden="false" customHeight="false" outlineLevel="0" collapsed="false">
      <c r="A16" s="41" t="s">
        <v>190</v>
      </c>
      <c r="B16" s="152" t="n">
        <v>8</v>
      </c>
      <c r="C16" s="153" t="n">
        <v>17</v>
      </c>
      <c r="D16" s="154" t="n">
        <v>25</v>
      </c>
      <c r="E16" s="155" t="n">
        <v>0.32</v>
      </c>
      <c r="F16" s="141" t="n">
        <v>29</v>
      </c>
      <c r="G16" s="141" t="n">
        <v>17</v>
      </c>
      <c r="H16" s="141" t="n">
        <v>21</v>
      </c>
    </row>
    <row r="17" s="42" customFormat="true" ht="11.25" hidden="false" customHeight="false" outlineLevel="0" collapsed="false">
      <c r="A17" s="42" t="s">
        <v>191</v>
      </c>
      <c r="B17" s="156" t="n">
        <v>66</v>
      </c>
      <c r="C17" s="157" t="n">
        <v>135</v>
      </c>
      <c r="D17" s="148" t="n">
        <v>201</v>
      </c>
      <c r="E17" s="158" t="n">
        <v>0.328358208955224</v>
      </c>
      <c r="F17" s="140" t="n">
        <v>27</v>
      </c>
      <c r="G17" s="140" t="n">
        <v>22</v>
      </c>
      <c r="H17" s="140" t="n">
        <v>21</v>
      </c>
    </row>
    <row r="18" customFormat="false" ht="11.25" hidden="false" customHeight="false" outlineLevel="0" collapsed="false">
      <c r="A18" s="41" t="s">
        <v>184</v>
      </c>
      <c r="B18" s="146" t="n">
        <v>8</v>
      </c>
      <c r="C18" s="147" t="n">
        <v>16</v>
      </c>
      <c r="D18" s="148" t="n">
        <v>24</v>
      </c>
      <c r="E18" s="149" t="n">
        <v>0.333333333333333</v>
      </c>
      <c r="F18" s="141" t="n">
        <v>23</v>
      </c>
      <c r="G18" s="141" t="n">
        <v>10</v>
      </c>
      <c r="H18" s="141" t="n">
        <v>7</v>
      </c>
    </row>
    <row r="19" customFormat="false" ht="11.25" hidden="false" customHeight="false" outlineLevel="0" collapsed="false">
      <c r="A19" s="41" t="s">
        <v>185</v>
      </c>
      <c r="B19" s="152" t="n">
        <v>58</v>
      </c>
      <c r="C19" s="153" t="n">
        <v>119</v>
      </c>
      <c r="D19" s="154" t="n">
        <v>177</v>
      </c>
      <c r="E19" s="155" t="n">
        <v>0.327683615819209</v>
      </c>
      <c r="F19" s="141" t="n">
        <v>28</v>
      </c>
      <c r="G19" s="141" t="n">
        <v>24</v>
      </c>
      <c r="H19" s="141" t="n">
        <v>23</v>
      </c>
    </row>
    <row r="20" s="42" customFormat="true" ht="11.25" hidden="false" customHeight="false" outlineLevel="0" collapsed="false">
      <c r="A20" s="42" t="s">
        <v>192</v>
      </c>
      <c r="B20" s="159" t="n">
        <v>10</v>
      </c>
      <c r="C20" s="160" t="n">
        <v>10</v>
      </c>
      <c r="D20" s="161" t="n">
        <v>20</v>
      </c>
      <c r="E20" s="162" t="n">
        <v>0.5</v>
      </c>
      <c r="F20" s="140" t="n">
        <v>31</v>
      </c>
      <c r="G20" s="140"/>
      <c r="H20" s="140"/>
    </row>
    <row r="21" customFormat="false" ht="11.25" hidden="false" customHeight="false" outlineLevel="0" collapsed="false">
      <c r="A21" s="42" t="s">
        <v>193</v>
      </c>
      <c r="B21" s="163" t="n">
        <v>5</v>
      </c>
      <c r="C21" s="164" t="n">
        <v>23</v>
      </c>
      <c r="D21" s="165" t="n">
        <v>28</v>
      </c>
      <c r="E21" s="166" t="n">
        <v>0.178571428571429</v>
      </c>
      <c r="F21" s="140" t="n">
        <v>25</v>
      </c>
      <c r="G21" s="140"/>
      <c r="H21" s="140"/>
    </row>
    <row r="22" customFormat="false" ht="11.25" hidden="false" customHeight="false" outlineLevel="0" collapsed="false">
      <c r="A22" s="41" t="s">
        <v>52</v>
      </c>
      <c r="B22" s="167" t="n">
        <v>0</v>
      </c>
      <c r="C22" s="168" t="n">
        <v>2</v>
      </c>
      <c r="D22" s="161" t="n">
        <v>2</v>
      </c>
      <c r="E22" s="169" t="n">
        <v>0</v>
      </c>
      <c r="F22" s="141" t="n">
        <v>100</v>
      </c>
      <c r="G22" s="141"/>
      <c r="H22" s="141"/>
    </row>
    <row r="23" customFormat="false" ht="11.25" hidden="false" customHeight="false" outlineLevel="0" collapsed="false">
      <c r="A23" s="41" t="s">
        <v>194</v>
      </c>
      <c r="B23" s="170" t="n">
        <v>5</v>
      </c>
      <c r="C23" s="171" t="n">
        <v>21</v>
      </c>
      <c r="D23" s="172" t="n">
        <v>26</v>
      </c>
      <c r="E23" s="173" t="n">
        <v>0.192307692307692</v>
      </c>
      <c r="F23" s="141" t="n">
        <v>22</v>
      </c>
      <c r="G23" s="141"/>
      <c r="H23" s="141"/>
    </row>
    <row r="25" customFormat="false" ht="11.25" hidden="false" customHeight="false" outlineLevel="0" collapsed="false">
      <c r="A25" s="41" t="s">
        <v>195</v>
      </c>
    </row>
    <row r="26" customFormat="false" ht="11.25" hidden="false" customHeight="false" outlineLevel="0" collapsed="false">
      <c r="A26" s="41" t="s">
        <v>196</v>
      </c>
    </row>
    <row r="27" customFormat="false" ht="11.25" hidden="false" customHeight="false" outlineLevel="0" collapsed="false">
      <c r="A27" s="41" t="s">
        <v>197</v>
      </c>
    </row>
    <row r="28" customFormat="false" ht="11.25" hidden="false" customHeight="false" outlineLevel="0" collapsed="false">
      <c r="A28" s="41" t="s">
        <v>198</v>
      </c>
    </row>
    <row r="29" customFormat="false" ht="11.25" hidden="false" customHeight="false" outlineLevel="0" collapsed="false">
      <c r="A29" s="174" t="s">
        <v>199</v>
      </c>
    </row>
    <row r="31" customFormat="false" ht="11.25" hidden="false" customHeight="false" outlineLevel="0" collapsed="false">
      <c r="A31" s="41" t="s">
        <v>200</v>
      </c>
    </row>
    <row r="33" customFormat="false" ht="11.25" hidden="false" customHeight="false" outlineLevel="0" collapsed="false">
      <c r="A33" s="175" t="s">
        <v>201</v>
      </c>
      <c r="B33" s="176"/>
      <c r="C33" s="176"/>
      <c r="D33" s="176"/>
      <c r="E33" s="176"/>
      <c r="F33" s="174"/>
    </row>
    <row r="34" customFormat="false" ht="11.25" hidden="false" customHeight="false" outlineLevel="0" collapsed="false">
      <c r="A34" s="176" t="s">
        <v>202</v>
      </c>
      <c r="B34" s="176"/>
      <c r="C34" s="176"/>
      <c r="D34" s="176"/>
      <c r="E34" s="176"/>
      <c r="F34" s="174"/>
    </row>
    <row r="35" customFormat="false" ht="11.25" hidden="false" customHeight="false" outlineLevel="0" collapsed="false">
      <c r="A35" s="176" t="s">
        <v>203</v>
      </c>
      <c r="B35" s="176"/>
      <c r="C35" s="176"/>
      <c r="D35" s="176"/>
      <c r="E35" s="176"/>
      <c r="F35" s="174"/>
    </row>
    <row r="36" customFormat="false" ht="11.25" hidden="false" customHeight="false" outlineLevel="0" collapsed="false">
      <c r="A36" s="176"/>
      <c r="B36" s="177"/>
      <c r="C36" s="176"/>
      <c r="D36" s="176"/>
      <c r="E36" s="176"/>
      <c r="F36" s="174"/>
    </row>
    <row r="37" customFormat="false" ht="11.25" hidden="false" customHeight="false" outlineLevel="0" collapsed="false">
      <c r="A37" s="178" t="s">
        <v>204</v>
      </c>
      <c r="B37" s="179" t="s">
        <v>72</v>
      </c>
      <c r="C37" s="179"/>
      <c r="D37" s="179"/>
      <c r="E37" s="179"/>
      <c r="F37" s="174"/>
    </row>
    <row r="38" customFormat="false" ht="22.5" hidden="false" customHeight="false" outlineLevel="0" collapsed="false">
      <c r="A38" s="178"/>
      <c r="B38" s="180" t="s">
        <v>7</v>
      </c>
      <c r="C38" s="181" t="s">
        <v>8</v>
      </c>
      <c r="D38" s="182" t="s">
        <v>9</v>
      </c>
      <c r="E38" s="183" t="s">
        <v>10</v>
      </c>
      <c r="F38" s="174"/>
    </row>
    <row r="39" customFormat="false" ht="11.25" hidden="false" customHeight="false" outlineLevel="0" collapsed="false">
      <c r="A39" s="184" t="s">
        <v>205</v>
      </c>
      <c r="B39" s="184" t="n">
        <v>73</v>
      </c>
      <c r="C39" s="185" t="n">
        <v>142</v>
      </c>
      <c r="D39" s="186" t="n">
        <v>215</v>
      </c>
      <c r="E39" s="187" t="n">
        <v>0.33953488372093</v>
      </c>
      <c r="F39" s="174"/>
    </row>
    <row r="40" customFormat="false" ht="11.25" hidden="false" customHeight="false" outlineLevel="0" collapsed="false">
      <c r="A40" s="188"/>
      <c r="B40" s="188"/>
      <c r="C40" s="188"/>
      <c r="D40" s="188"/>
      <c r="E40" s="189"/>
      <c r="F40" s="174"/>
    </row>
    <row r="41" customFormat="false" ht="11.25" hidden="false" customHeight="false" outlineLevel="0" collapsed="false">
      <c r="A41" s="41" t="s">
        <v>200</v>
      </c>
      <c r="B41" s="176"/>
      <c r="C41" s="176"/>
      <c r="D41" s="176"/>
      <c r="E41" s="176"/>
      <c r="F41" s="174"/>
    </row>
    <row r="42" customFormat="false" ht="2.25" hidden="false" customHeight="true" outlineLevel="0" collapsed="false"/>
  </sheetData>
  <mergeCells count="5">
    <mergeCell ref="B3:E3"/>
    <mergeCell ref="B4:D4"/>
    <mergeCell ref="E4:H5"/>
    <mergeCell ref="A37:A38"/>
    <mergeCell ref="B37:E37"/>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tabColor rgb="FFE7E6E6"/>
    <pageSetUpPr fitToPage="false"/>
  </sheetPr>
  <dimension ref="A1:H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9" activeCellId="0" sqref="A9"/>
    </sheetView>
  </sheetViews>
  <sheetFormatPr defaultRowHeight="11.25" outlineLevelRow="0" outlineLevelCol="0"/>
  <cols>
    <col collapsed="false" customWidth="true" hidden="false" outlineLevel="0" max="1025" min="1" style="1" width="9.14"/>
  </cols>
  <sheetData>
    <row r="1" customFormat="false" ht="11.25" hidden="false" customHeight="false" outlineLevel="0" collapsed="false">
      <c r="A1" s="2" t="s">
        <v>206</v>
      </c>
    </row>
    <row r="2" customFormat="false" ht="11.25" hidden="false" customHeight="false" outlineLevel="0" collapsed="false">
      <c r="A2" s="2"/>
    </row>
    <row r="3" customFormat="false" ht="11.25" hidden="false" customHeight="false" outlineLevel="0" collapsed="false">
      <c r="B3" s="190" t="s">
        <v>207</v>
      </c>
      <c r="C3" s="190"/>
      <c r="D3" s="190"/>
      <c r="E3" s="190"/>
      <c r="F3" s="191" t="s">
        <v>208</v>
      </c>
      <c r="G3" s="191" t="s">
        <v>209</v>
      </c>
      <c r="H3" s="191" t="s">
        <v>210</v>
      </c>
    </row>
    <row r="4" customFormat="false" ht="11.25" hidden="false" customHeight="false" outlineLevel="0" collapsed="false">
      <c r="B4" s="2" t="s">
        <v>7</v>
      </c>
      <c r="C4" s="2" t="s">
        <v>8</v>
      </c>
      <c r="D4" s="2" t="s">
        <v>9</v>
      </c>
      <c r="E4" s="2" t="s">
        <v>10</v>
      </c>
      <c r="F4" s="2"/>
      <c r="G4" s="2" t="s">
        <v>10</v>
      </c>
      <c r="H4" s="2" t="s">
        <v>10</v>
      </c>
    </row>
    <row r="5" customFormat="false" ht="11.25" hidden="false" customHeight="false" outlineLevel="0" collapsed="false">
      <c r="A5" s="1" t="s">
        <v>184</v>
      </c>
      <c r="B5" s="1" t="n">
        <v>9</v>
      </c>
      <c r="C5" s="1" t="n">
        <v>14</v>
      </c>
      <c r="D5" s="1" t="n">
        <v>23</v>
      </c>
      <c r="E5" s="5" t="n">
        <f aca="false">B5/D5</f>
        <v>0.391304347826087</v>
      </c>
      <c r="F5" s="5" t="n">
        <v>0.270833333333333</v>
      </c>
      <c r="G5" s="4" t="n">
        <v>0.27</v>
      </c>
      <c r="H5" s="4" t="n">
        <v>0.31</v>
      </c>
    </row>
    <row r="6" customFormat="false" ht="11.25" hidden="false" customHeight="false" outlineLevel="0" collapsed="false">
      <c r="A6" s="1" t="s">
        <v>211</v>
      </c>
      <c r="B6" s="1" t="n">
        <v>454</v>
      </c>
      <c r="C6" s="1" t="n">
        <v>428</v>
      </c>
      <c r="D6" s="1" t="n">
        <v>882</v>
      </c>
      <c r="E6" s="5" t="n">
        <f aca="false">B6/D6</f>
        <v>0.514739229024943</v>
      </c>
      <c r="F6" s="5" t="n">
        <v>0.399602385685885</v>
      </c>
      <c r="G6" s="4" t="n">
        <v>0.42</v>
      </c>
      <c r="H6" s="4" t="n">
        <v>0.4</v>
      </c>
    </row>
    <row r="7" customFormat="false" ht="11.25" hidden="false" customHeight="false" outlineLevel="0" collapsed="false">
      <c r="A7" s="1" t="s">
        <v>9</v>
      </c>
      <c r="B7" s="2" t="n">
        <v>463</v>
      </c>
      <c r="C7" s="2" t="n">
        <v>442</v>
      </c>
      <c r="D7" s="2" t="n">
        <v>905</v>
      </c>
      <c r="E7" s="5" t="n">
        <f aca="false">B7/D7</f>
        <v>0.511602209944751</v>
      </c>
      <c r="F7" s="5" t="n">
        <v>0.388384754990926</v>
      </c>
      <c r="G7" s="5" t="n">
        <v>0.41</v>
      </c>
      <c r="H7" s="5" t="n">
        <v>0.4</v>
      </c>
    </row>
    <row r="8" customFormat="false" ht="11.25" hidden="false" customHeight="false" outlineLevel="0" collapsed="false">
      <c r="B8" s="2"/>
      <c r="C8" s="2"/>
      <c r="D8" s="2"/>
      <c r="E8" s="5"/>
      <c r="F8" s="5"/>
      <c r="G8" s="5"/>
      <c r="H8" s="5"/>
    </row>
    <row r="9" customFormat="false" ht="11.25" hidden="false" customHeight="false" outlineLevel="0" collapsed="false">
      <c r="A9" s="1" t="s">
        <v>212</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17.xml><?xml version="1.0" encoding="utf-8"?>
<worksheet xmlns="http://schemas.openxmlformats.org/spreadsheetml/2006/main" xmlns:r="http://schemas.openxmlformats.org/officeDocument/2006/relationships">
  <sheetPr filterMode="false">
    <pageSetUpPr fitToPage="false"/>
  </sheetPr>
  <dimension ref="A1:F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2" activeCellId="0" sqref="A22"/>
    </sheetView>
  </sheetViews>
  <sheetFormatPr defaultRowHeight="11.25" outlineLevelRow="0" outlineLevelCol="0"/>
  <cols>
    <col collapsed="false" customWidth="true" hidden="false" outlineLevel="0" max="1" min="1" style="41" width="75.57"/>
    <col collapsed="false" customWidth="false" hidden="false" outlineLevel="0" max="3" min="2" style="41" width="11.42"/>
    <col collapsed="false" customWidth="true" hidden="false" outlineLevel="0" max="4" min="4" style="41" width="15.86"/>
    <col collapsed="false" customWidth="true" hidden="false" outlineLevel="0" max="5" min="5" style="41" width="17.86"/>
    <col collapsed="false" customWidth="true" hidden="false" outlineLevel="0" max="6" min="6" style="41" width="15.86"/>
    <col collapsed="false" customWidth="false" hidden="false" outlineLevel="0" max="1025" min="7" style="41" width="11.42"/>
  </cols>
  <sheetData>
    <row r="1" customFormat="false" ht="11.25" hidden="false" customHeight="false" outlineLevel="0" collapsed="false">
      <c r="A1" s="42" t="s">
        <v>213</v>
      </c>
      <c r="B1" s="42"/>
      <c r="C1" s="42"/>
      <c r="D1" s="42"/>
      <c r="E1" s="42"/>
      <c r="F1" s="42"/>
    </row>
    <row r="2" customFormat="false" ht="11.25" hidden="false" customHeight="false" outlineLevel="0" collapsed="false">
      <c r="A2" s="42"/>
      <c r="B2" s="42"/>
      <c r="C2" s="42"/>
      <c r="D2" s="42"/>
      <c r="E2" s="42"/>
      <c r="F2" s="42"/>
    </row>
    <row r="3" customFormat="false" ht="11.25" hidden="false" customHeight="false" outlineLevel="0" collapsed="false">
      <c r="A3" s="42"/>
      <c r="B3" s="192" t="s">
        <v>214</v>
      </c>
      <c r="C3" s="192"/>
      <c r="D3" s="192"/>
      <c r="E3" s="140" t="s">
        <v>59</v>
      </c>
      <c r="F3" s="140" t="s">
        <v>215</v>
      </c>
    </row>
    <row r="4" customFormat="false" ht="11.25" hidden="false" customHeight="false" outlineLevel="0" collapsed="false">
      <c r="A4" s="42"/>
      <c r="B4" s="140" t="s">
        <v>7</v>
      </c>
      <c r="C4" s="140" t="s">
        <v>8</v>
      </c>
      <c r="D4" s="44" t="s">
        <v>73</v>
      </c>
      <c r="E4" s="44"/>
      <c r="F4" s="44"/>
    </row>
    <row r="5" customFormat="false" ht="11.25" hidden="false" customHeight="false" outlineLevel="0" collapsed="false">
      <c r="A5" s="42" t="s">
        <v>216</v>
      </c>
      <c r="D5" s="193"/>
      <c r="E5" s="140"/>
      <c r="F5" s="140"/>
    </row>
    <row r="6" customFormat="false" ht="11.25" hidden="false" customHeight="false" outlineLevel="0" collapsed="false">
      <c r="A6" s="41" t="s">
        <v>217</v>
      </c>
      <c r="B6" s="141" t="n">
        <v>4</v>
      </c>
      <c r="C6" s="141" t="n">
        <v>4</v>
      </c>
      <c r="D6" s="194" t="n">
        <v>50</v>
      </c>
      <c r="E6" s="141" t="n">
        <v>63</v>
      </c>
      <c r="F6" s="141" t="n">
        <v>63</v>
      </c>
    </row>
    <row r="7" customFormat="false" ht="11.25" hidden="false" customHeight="false" outlineLevel="0" collapsed="false">
      <c r="A7" s="41" t="s">
        <v>218</v>
      </c>
      <c r="B7" s="141" t="n">
        <v>4</v>
      </c>
      <c r="C7" s="141" t="n">
        <v>4</v>
      </c>
      <c r="D7" s="194" t="n">
        <v>50</v>
      </c>
      <c r="E7" s="141" t="n">
        <v>50</v>
      </c>
      <c r="F7" s="141" t="n">
        <v>50</v>
      </c>
    </row>
    <row r="8" customFormat="false" ht="11.25" hidden="false" customHeight="false" outlineLevel="0" collapsed="false">
      <c r="A8" s="41" t="s">
        <v>219</v>
      </c>
      <c r="B8" s="141" t="n">
        <v>4</v>
      </c>
      <c r="C8" s="141" t="n">
        <v>4</v>
      </c>
      <c r="D8" s="194" t="n">
        <v>50</v>
      </c>
      <c r="E8" s="141" t="n">
        <v>50</v>
      </c>
      <c r="F8" s="141" t="n">
        <v>50</v>
      </c>
    </row>
    <row r="9" customFormat="false" ht="11.25" hidden="false" customHeight="false" outlineLevel="0" collapsed="false">
      <c r="B9" s="141"/>
      <c r="C9" s="141"/>
      <c r="D9" s="194"/>
      <c r="E9" s="141"/>
      <c r="F9" s="141"/>
    </row>
    <row r="10" s="42" customFormat="true" ht="11.25" hidden="false" customHeight="false" outlineLevel="0" collapsed="false">
      <c r="A10" s="42" t="s">
        <v>220</v>
      </c>
      <c r="D10" s="195"/>
      <c r="E10" s="140"/>
      <c r="F10" s="140"/>
    </row>
    <row r="11" customFormat="false" ht="11.25" hidden="false" customHeight="false" outlineLevel="0" collapsed="false">
      <c r="A11" s="41" t="s">
        <v>221</v>
      </c>
      <c r="B11" s="141" t="n">
        <v>4</v>
      </c>
      <c r="C11" s="141" t="n">
        <v>4</v>
      </c>
      <c r="D11" s="194" t="n">
        <v>50</v>
      </c>
      <c r="E11" s="141" t="n">
        <v>50</v>
      </c>
      <c r="F11" s="141" t="n">
        <v>50</v>
      </c>
    </row>
    <row r="12" customFormat="false" ht="11.25" hidden="false" customHeight="false" outlineLevel="0" collapsed="false">
      <c r="A12" s="41" t="s">
        <v>222</v>
      </c>
      <c r="B12" s="141" t="s">
        <v>223</v>
      </c>
      <c r="C12" s="141" t="s">
        <v>223</v>
      </c>
      <c r="D12" s="194" t="n">
        <v>50</v>
      </c>
      <c r="E12" s="141" t="n">
        <v>50</v>
      </c>
      <c r="F12" s="141" t="n">
        <v>50</v>
      </c>
    </row>
    <row r="13" customFormat="false" ht="11.25" hidden="false" customHeight="false" outlineLevel="0" collapsed="false">
      <c r="A13" s="41" t="s">
        <v>224</v>
      </c>
      <c r="B13" s="141" t="n">
        <v>2</v>
      </c>
      <c r="C13" s="141" t="n">
        <v>2</v>
      </c>
      <c r="D13" s="194" t="n">
        <v>50</v>
      </c>
      <c r="E13" s="141" t="n">
        <v>75</v>
      </c>
      <c r="F13" s="141" t="n">
        <v>75</v>
      </c>
    </row>
    <row r="14" customFormat="false" ht="11.25" hidden="false" customHeight="false" outlineLevel="0" collapsed="false">
      <c r="A14" s="41" t="s">
        <v>225</v>
      </c>
      <c r="B14" s="141" t="n">
        <v>4</v>
      </c>
      <c r="C14" s="141" t="n">
        <v>4</v>
      </c>
      <c r="D14" s="194" t="n">
        <v>50</v>
      </c>
      <c r="E14" s="141" t="n">
        <v>50</v>
      </c>
      <c r="F14" s="141" t="n">
        <v>50</v>
      </c>
    </row>
    <row r="15" customFormat="false" ht="11.25" hidden="false" customHeight="false" outlineLevel="0" collapsed="false">
      <c r="A15" s="41" t="s">
        <v>226</v>
      </c>
      <c r="B15" s="141" t="n">
        <v>4</v>
      </c>
      <c r="C15" s="141" t="n">
        <v>4</v>
      </c>
      <c r="D15" s="194" t="n">
        <v>50</v>
      </c>
      <c r="E15" s="141" t="n">
        <v>50</v>
      </c>
      <c r="F15" s="141" t="n">
        <v>50</v>
      </c>
    </row>
    <row r="16" customFormat="false" ht="11.25" hidden="false" customHeight="false" outlineLevel="0" collapsed="false">
      <c r="A16" s="41" t="s">
        <v>227</v>
      </c>
      <c r="B16" s="141" t="n">
        <v>3</v>
      </c>
      <c r="C16" s="141" t="n">
        <v>2</v>
      </c>
      <c r="D16" s="196" t="n">
        <v>60</v>
      </c>
      <c r="E16" s="141" t="n">
        <v>63</v>
      </c>
      <c r="F16" s="197" t="n">
        <v>62</v>
      </c>
    </row>
    <row r="17" customFormat="false" ht="11.25" hidden="false" customHeight="false" outlineLevel="0" collapsed="false">
      <c r="A17" s="41" t="s">
        <v>228</v>
      </c>
      <c r="B17" s="141" t="n">
        <v>2</v>
      </c>
      <c r="C17" s="141" t="n">
        <v>2</v>
      </c>
      <c r="D17" s="194" t="n">
        <v>50</v>
      </c>
      <c r="E17" s="141" t="n">
        <v>50</v>
      </c>
      <c r="F17" s="197" t="n">
        <v>50</v>
      </c>
    </row>
    <row r="18" customFormat="false" ht="11.25" hidden="false" customHeight="false" outlineLevel="0" collapsed="false">
      <c r="A18" s="41" t="s">
        <v>229</v>
      </c>
      <c r="B18" s="141" t="n">
        <v>2</v>
      </c>
      <c r="C18" s="141" t="n">
        <v>2</v>
      </c>
      <c r="D18" s="194" t="n">
        <v>50</v>
      </c>
      <c r="E18" s="141" t="n">
        <v>50</v>
      </c>
      <c r="F18" s="197" t="n">
        <v>50</v>
      </c>
    </row>
    <row r="19" customFormat="false" ht="11.25" hidden="false" customHeight="false" outlineLevel="0" collapsed="false">
      <c r="A19" s="41" t="s">
        <v>230</v>
      </c>
      <c r="B19" s="141" t="n">
        <v>4</v>
      </c>
      <c r="C19" s="141" t="n">
        <v>4</v>
      </c>
      <c r="D19" s="194" t="n">
        <v>50</v>
      </c>
      <c r="E19" s="141" t="n">
        <v>63</v>
      </c>
      <c r="F19" s="197" t="n">
        <v>50</v>
      </c>
    </row>
    <row r="20" s="42" customFormat="true" ht="11.25" hidden="false" customHeight="false" outlineLevel="0" collapsed="false">
      <c r="A20" s="42" t="s">
        <v>9</v>
      </c>
      <c r="B20" s="140" t="n">
        <f aca="false">SUM(B6:B19)</f>
        <v>37</v>
      </c>
      <c r="C20" s="140" t="n">
        <f aca="false">SUM(C6:C19)</f>
        <v>36</v>
      </c>
      <c r="D20" s="198" t="n">
        <v>51</v>
      </c>
      <c r="E20" s="140" t="n">
        <v>55</v>
      </c>
      <c r="F20" s="199" t="n">
        <v>53</v>
      </c>
    </row>
    <row r="22" customFormat="false" ht="11.25" hidden="false" customHeight="false" outlineLevel="0" collapsed="false">
      <c r="A22" s="41" t="s">
        <v>231</v>
      </c>
    </row>
  </sheetData>
  <mergeCells count="2">
    <mergeCell ref="B3:D3"/>
    <mergeCell ref="D4:F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sheetPr filterMode="false">
    <pageSetUpPr fitToPage="false"/>
  </sheetPr>
  <dimension ref="A1:F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3" activeCellId="0" sqref="F13"/>
    </sheetView>
  </sheetViews>
  <sheetFormatPr defaultRowHeight="20.1" outlineLevelRow="0" outlineLevelCol="0"/>
  <cols>
    <col collapsed="false" customWidth="true" hidden="false" outlineLevel="0" max="1" min="1" style="200" width="21.71"/>
    <col collapsed="false" customWidth="true" hidden="false" outlineLevel="0" max="2" min="2" style="200" width="12.71"/>
    <col collapsed="false" customWidth="true" hidden="false" outlineLevel="0" max="3" min="3" style="200" width="12.29"/>
    <col collapsed="false" customWidth="true" hidden="false" outlineLevel="0" max="4" min="4" style="200" width="13.43"/>
    <col collapsed="false" customWidth="true" hidden="false" outlineLevel="0" max="5" min="5" style="200" width="14.01"/>
    <col collapsed="false" customWidth="true" hidden="false" outlineLevel="0" max="6" min="6" style="200" width="13.57"/>
    <col collapsed="false" customWidth="false" hidden="false" outlineLevel="0" max="1025" min="7" style="200" width="11.42"/>
  </cols>
  <sheetData>
    <row r="1" customFormat="false" ht="15" hidden="false" customHeight="true" outlineLevel="0" collapsed="false">
      <c r="A1" s="201" t="s">
        <v>232</v>
      </c>
    </row>
    <row r="2" customFormat="false" ht="15" hidden="false" customHeight="true" outlineLevel="0" collapsed="false">
      <c r="A2" s="201"/>
    </row>
    <row r="3" customFormat="false" ht="15" hidden="false" customHeight="true" outlineLevel="0" collapsed="false">
      <c r="A3" s="201"/>
    </row>
    <row r="4" customFormat="false" ht="15" hidden="false" customHeight="true" outlineLevel="0" collapsed="false">
      <c r="B4" s="202" t="s">
        <v>7</v>
      </c>
      <c r="C4" s="202" t="s">
        <v>8</v>
      </c>
      <c r="D4" s="203" t="s">
        <v>233</v>
      </c>
      <c r="E4" s="202" t="s">
        <v>234</v>
      </c>
      <c r="F4" s="202" t="s">
        <v>235</v>
      </c>
    </row>
    <row r="5" customFormat="false" ht="15" hidden="false" customHeight="true" outlineLevel="0" collapsed="false">
      <c r="A5" s="204" t="s">
        <v>236</v>
      </c>
      <c r="B5" s="202" t="n">
        <v>15</v>
      </c>
      <c r="C5" s="202" t="n">
        <v>12</v>
      </c>
      <c r="D5" s="203" t="n">
        <f aca="false">B5+C5</f>
        <v>27</v>
      </c>
      <c r="E5" s="205" t="n">
        <f aca="false">B5/D5</f>
        <v>0.555555555555556</v>
      </c>
      <c r="F5" s="205" t="n">
        <f aca="false">C5/D5</f>
        <v>0.444444444444444</v>
      </c>
    </row>
    <row r="6" customFormat="false" ht="15" hidden="false" customHeight="true" outlineLevel="0" collapsed="false">
      <c r="A6" s="204" t="s">
        <v>194</v>
      </c>
      <c r="B6" s="202" t="n">
        <v>134</v>
      </c>
      <c r="C6" s="202" t="n">
        <v>112</v>
      </c>
      <c r="D6" s="203" t="n">
        <f aca="false">B6+C6</f>
        <v>246</v>
      </c>
      <c r="E6" s="205" t="n">
        <f aca="false">B6/D6</f>
        <v>0.544715447154471</v>
      </c>
      <c r="F6" s="205" t="n">
        <f aca="false">C6/D6</f>
        <v>0.455284552845528</v>
      </c>
    </row>
    <row r="7" customFormat="false" ht="15" hidden="false" customHeight="true" outlineLevel="0" collapsed="false">
      <c r="A7" s="206" t="s">
        <v>9</v>
      </c>
      <c r="B7" s="207" t="n">
        <f aca="false">SUM(B5:B6)</f>
        <v>149</v>
      </c>
      <c r="C7" s="207" t="n">
        <f aca="false">SUM(C5:C6)</f>
        <v>124</v>
      </c>
      <c r="D7" s="208" t="n">
        <f aca="false">SUM(D5:D6)</f>
        <v>273</v>
      </c>
      <c r="E7" s="209" t="n">
        <f aca="false">B7/D7</f>
        <v>0.545787545787546</v>
      </c>
      <c r="F7" s="209" t="n">
        <f aca="false">C7/D7</f>
        <v>0.454212454212454</v>
      </c>
    </row>
    <row r="8" customFormat="false" ht="15" hidden="false" customHeight="true" outlineLevel="0" collapsed="false">
      <c r="A8" s="210"/>
      <c r="B8" s="211"/>
      <c r="C8" s="211"/>
      <c r="D8" s="211"/>
      <c r="E8" s="212"/>
      <c r="F8" s="212"/>
    </row>
    <row r="9" customFormat="false" ht="15" hidden="false" customHeight="true" outlineLevel="0" collapsed="false">
      <c r="A9" s="200" t="s">
        <v>237</v>
      </c>
    </row>
  </sheetData>
  <printOptions headings="false" gridLines="false" gridLinesSet="true" horizontalCentered="true" verticalCentered="false"/>
  <pageMargins left="0.7875" right="0.7875"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&amp;C&amp;8CNL/ETUDES ET SYNTHESES/ASM - PAGE &amp;P</oddFooter>
  </headerFooter>
</worksheet>
</file>

<file path=xl/worksheets/sheet19.xml><?xml version="1.0" encoding="utf-8"?>
<worksheet xmlns="http://schemas.openxmlformats.org/spreadsheetml/2006/main" xmlns:r="http://schemas.openxmlformats.org/officeDocument/2006/relationships">
  <sheetPr filterMode="false">
    <pageSetUpPr fitToPage="false"/>
  </sheetPr>
  <dimension ref="A1:F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4" activeCellId="0" sqref="A24"/>
    </sheetView>
  </sheetViews>
  <sheetFormatPr defaultRowHeight="20.1" outlineLevelRow="0" outlineLevelCol="0"/>
  <cols>
    <col collapsed="false" customWidth="true" hidden="false" outlineLevel="0" max="1" min="1" style="200" width="35"/>
    <col collapsed="false" customWidth="true" hidden="false" outlineLevel="0" max="6" min="2" style="213" width="12.14"/>
    <col collapsed="false" customWidth="false" hidden="false" outlineLevel="0" max="1025" min="7" style="200" width="11.42"/>
  </cols>
  <sheetData>
    <row r="1" customFormat="false" ht="15" hidden="false" customHeight="true" outlineLevel="0" collapsed="false">
      <c r="A1" s="201" t="s">
        <v>238</v>
      </c>
    </row>
    <row r="2" customFormat="false" ht="15" hidden="false" customHeight="true" outlineLevel="0" collapsed="false"/>
    <row r="3" customFormat="false" ht="15" hidden="false" customHeight="true" outlineLevel="0" collapsed="false">
      <c r="A3" s="214" t="s">
        <v>239</v>
      </c>
      <c r="B3" s="215" t="s">
        <v>7</v>
      </c>
      <c r="C3" s="215" t="s">
        <v>8</v>
      </c>
      <c r="D3" s="216" t="s">
        <v>9</v>
      </c>
      <c r="E3" s="215" t="s">
        <v>234</v>
      </c>
      <c r="F3" s="215" t="s">
        <v>235</v>
      </c>
    </row>
    <row r="4" customFormat="false" ht="15" hidden="false" customHeight="true" outlineLevel="0" collapsed="false">
      <c r="A4" s="217" t="s">
        <v>240</v>
      </c>
      <c r="B4" s="218" t="n">
        <v>7</v>
      </c>
      <c r="C4" s="218" t="n">
        <v>10</v>
      </c>
      <c r="D4" s="219" t="n">
        <f aca="false">SUM(B4:C4)</f>
        <v>17</v>
      </c>
      <c r="E4" s="220" t="n">
        <f aca="false">B4/D4</f>
        <v>0.411764705882353</v>
      </c>
      <c r="F4" s="220" t="n">
        <f aca="false">C4/D4</f>
        <v>0.588235294117647</v>
      </c>
    </row>
    <row r="5" customFormat="false" ht="15" hidden="false" customHeight="true" outlineLevel="0" collapsed="false">
      <c r="A5" s="221" t="s">
        <v>241</v>
      </c>
      <c r="B5" s="222" t="n">
        <v>6</v>
      </c>
      <c r="C5" s="222" t="n">
        <v>8</v>
      </c>
      <c r="D5" s="223" t="n">
        <f aca="false">SUM(B5:C5)</f>
        <v>14</v>
      </c>
      <c r="E5" s="224" t="n">
        <f aca="false">B5/D5</f>
        <v>0.428571428571429</v>
      </c>
      <c r="F5" s="224" t="n">
        <f aca="false">C5/D5</f>
        <v>0.571428571428571</v>
      </c>
    </row>
    <row r="6" customFormat="false" ht="15" hidden="false" customHeight="true" outlineLevel="0" collapsed="false">
      <c r="A6" s="221" t="s">
        <v>242</v>
      </c>
      <c r="B6" s="222" t="n">
        <v>11</v>
      </c>
      <c r="C6" s="222" t="n">
        <v>2</v>
      </c>
      <c r="D6" s="223" t="n">
        <f aca="false">SUM(B6:C6)</f>
        <v>13</v>
      </c>
      <c r="E6" s="224" t="n">
        <f aca="false">B6/D6</f>
        <v>0.846153846153846</v>
      </c>
      <c r="F6" s="224" t="n">
        <f aca="false">C6/D6</f>
        <v>0.153846153846154</v>
      </c>
    </row>
    <row r="7" customFormat="false" ht="15" hidden="false" customHeight="true" outlineLevel="0" collapsed="false">
      <c r="A7" s="221" t="s">
        <v>243</v>
      </c>
      <c r="B7" s="222" t="n">
        <v>2</v>
      </c>
      <c r="C7" s="222" t="n">
        <v>4</v>
      </c>
      <c r="D7" s="223" t="n">
        <f aca="false">SUM(B7:C7)</f>
        <v>6</v>
      </c>
      <c r="E7" s="224" t="n">
        <f aca="false">B7/D7</f>
        <v>0.333333333333333</v>
      </c>
      <c r="F7" s="224" t="n">
        <f aca="false">C7/D7</f>
        <v>0.666666666666667</v>
      </c>
    </row>
    <row r="8" customFormat="false" ht="15" hidden="false" customHeight="true" outlineLevel="0" collapsed="false">
      <c r="A8" s="221" t="s">
        <v>244</v>
      </c>
      <c r="B8" s="222" t="n">
        <v>7</v>
      </c>
      <c r="C8" s="222" t="n">
        <v>6</v>
      </c>
      <c r="D8" s="223" t="n">
        <f aca="false">SUM(B8:C8)</f>
        <v>13</v>
      </c>
      <c r="E8" s="224" t="n">
        <f aca="false">B8/D8</f>
        <v>0.538461538461538</v>
      </c>
      <c r="F8" s="224" t="n">
        <f aca="false">C8/D8</f>
        <v>0.461538461538462</v>
      </c>
    </row>
    <row r="9" customFormat="false" ht="15" hidden="false" customHeight="true" outlineLevel="0" collapsed="false">
      <c r="A9" s="221" t="s">
        <v>245</v>
      </c>
      <c r="B9" s="222" t="n">
        <v>18</v>
      </c>
      <c r="C9" s="222" t="n">
        <v>8</v>
      </c>
      <c r="D9" s="223" t="n">
        <f aca="false">SUM(B9:C9)</f>
        <v>26</v>
      </c>
      <c r="E9" s="224" t="n">
        <f aca="false">B9/D9</f>
        <v>0.692307692307692</v>
      </c>
      <c r="F9" s="224" t="n">
        <f aca="false">C9/D9</f>
        <v>0.307692307692308</v>
      </c>
    </row>
    <row r="10" customFormat="false" ht="15" hidden="false" customHeight="true" outlineLevel="0" collapsed="false">
      <c r="A10" s="221" t="s">
        <v>246</v>
      </c>
      <c r="B10" s="222" t="n">
        <v>9</v>
      </c>
      <c r="C10" s="222" t="n">
        <v>12</v>
      </c>
      <c r="D10" s="223" t="n">
        <f aca="false">SUM(B10:C10)</f>
        <v>21</v>
      </c>
      <c r="E10" s="224" t="n">
        <f aca="false">B10/D10</f>
        <v>0.428571428571429</v>
      </c>
      <c r="F10" s="224" t="n">
        <f aca="false">C10/D10</f>
        <v>0.571428571428571</v>
      </c>
    </row>
    <row r="11" customFormat="false" ht="15" hidden="false" customHeight="true" outlineLevel="0" collapsed="false">
      <c r="A11" s="221" t="s">
        <v>247</v>
      </c>
      <c r="B11" s="222" t="n">
        <v>10</v>
      </c>
      <c r="C11" s="222" t="n">
        <v>8</v>
      </c>
      <c r="D11" s="223" t="n">
        <f aca="false">SUM(B11:C11)</f>
        <v>18</v>
      </c>
      <c r="E11" s="224" t="n">
        <f aca="false">B11/D11</f>
        <v>0.555555555555556</v>
      </c>
      <c r="F11" s="224" t="n">
        <f aca="false">C11/D11</f>
        <v>0.444444444444444</v>
      </c>
    </row>
    <row r="12" customFormat="false" ht="15" hidden="false" customHeight="true" outlineLevel="0" collapsed="false">
      <c r="A12" s="221" t="s">
        <v>248</v>
      </c>
      <c r="B12" s="222" t="n">
        <v>8</v>
      </c>
      <c r="C12" s="222" t="n">
        <v>5</v>
      </c>
      <c r="D12" s="223" t="n">
        <f aca="false">SUM(B12:C12)</f>
        <v>13</v>
      </c>
      <c r="E12" s="224" t="n">
        <f aca="false">B12/D12</f>
        <v>0.615384615384615</v>
      </c>
      <c r="F12" s="224" t="n">
        <f aca="false">C12/D12</f>
        <v>0.384615384615385</v>
      </c>
    </row>
    <row r="13" customFormat="false" ht="15" hidden="false" customHeight="true" outlineLevel="0" collapsed="false">
      <c r="A13" s="221" t="s">
        <v>249</v>
      </c>
      <c r="B13" s="222" t="n">
        <v>9</v>
      </c>
      <c r="C13" s="222" t="n">
        <v>6</v>
      </c>
      <c r="D13" s="223" t="n">
        <f aca="false">SUM(B13:C13)</f>
        <v>15</v>
      </c>
      <c r="E13" s="224" t="n">
        <f aca="false">B13/D13</f>
        <v>0.6</v>
      </c>
      <c r="F13" s="224" t="n">
        <f aca="false">C13/D13</f>
        <v>0.4</v>
      </c>
    </row>
    <row r="14" customFormat="false" ht="15" hidden="false" customHeight="true" outlineLevel="0" collapsed="false">
      <c r="A14" s="221" t="s">
        <v>250</v>
      </c>
      <c r="B14" s="222" t="n">
        <v>8</v>
      </c>
      <c r="C14" s="222" t="n">
        <v>8</v>
      </c>
      <c r="D14" s="223" t="n">
        <f aca="false">SUM(B14:C14)</f>
        <v>16</v>
      </c>
      <c r="E14" s="224" t="n">
        <f aca="false">B14/D14</f>
        <v>0.5</v>
      </c>
      <c r="F14" s="224" t="n">
        <f aca="false">C14/D14</f>
        <v>0.5</v>
      </c>
    </row>
    <row r="15" customFormat="false" ht="15" hidden="false" customHeight="true" outlineLevel="0" collapsed="false">
      <c r="A15" s="221" t="s">
        <v>251</v>
      </c>
      <c r="B15" s="222" t="n">
        <v>6</v>
      </c>
      <c r="C15" s="222" t="n">
        <v>3</v>
      </c>
      <c r="D15" s="223" t="n">
        <f aca="false">SUM(B15:C15)</f>
        <v>9</v>
      </c>
      <c r="E15" s="224" t="n">
        <f aca="false">B15/D15</f>
        <v>0.666666666666667</v>
      </c>
      <c r="F15" s="224" t="n">
        <f aca="false">C15/D15</f>
        <v>0.333333333333333</v>
      </c>
    </row>
    <row r="16" customFormat="false" ht="15" hidden="false" customHeight="true" outlineLevel="0" collapsed="false">
      <c r="A16" s="221" t="s">
        <v>252</v>
      </c>
      <c r="B16" s="222" t="n">
        <v>10</v>
      </c>
      <c r="C16" s="222" t="n">
        <v>8</v>
      </c>
      <c r="D16" s="223" t="n">
        <f aca="false">SUM(B16:C16)</f>
        <v>18</v>
      </c>
      <c r="E16" s="224" t="n">
        <f aca="false">B16/D16</f>
        <v>0.555555555555556</v>
      </c>
      <c r="F16" s="224" t="n">
        <f aca="false">C16/D16</f>
        <v>0.444444444444444</v>
      </c>
    </row>
    <row r="17" customFormat="false" ht="15" hidden="false" customHeight="true" outlineLevel="0" collapsed="false">
      <c r="A17" s="221" t="s">
        <v>253</v>
      </c>
      <c r="B17" s="222" t="n">
        <v>8</v>
      </c>
      <c r="C17" s="222" t="n">
        <v>10</v>
      </c>
      <c r="D17" s="223" t="n">
        <f aca="false">SUM(B17:C17)</f>
        <v>18</v>
      </c>
      <c r="E17" s="224" t="n">
        <f aca="false">B17/D17</f>
        <v>0.444444444444444</v>
      </c>
      <c r="F17" s="224" t="n">
        <f aca="false">C17/D17</f>
        <v>0.555555555555556</v>
      </c>
    </row>
    <row r="18" customFormat="false" ht="15" hidden="false" customHeight="true" outlineLevel="0" collapsed="false">
      <c r="A18" s="221" t="s">
        <v>254</v>
      </c>
      <c r="B18" s="222" t="n">
        <v>8</v>
      </c>
      <c r="C18" s="222" t="n">
        <v>6</v>
      </c>
      <c r="D18" s="223" t="n">
        <f aca="false">SUM(B18:C18)</f>
        <v>14</v>
      </c>
      <c r="E18" s="224" t="n">
        <f aca="false">B18/D18</f>
        <v>0.571428571428571</v>
      </c>
      <c r="F18" s="224" t="n">
        <f aca="false">C18/D18</f>
        <v>0.428571428571429</v>
      </c>
    </row>
    <row r="19" customFormat="false" ht="15" hidden="false" customHeight="true" outlineLevel="0" collapsed="false">
      <c r="A19" s="221" t="s">
        <v>255</v>
      </c>
      <c r="B19" s="222" t="n">
        <v>9</v>
      </c>
      <c r="C19" s="222" t="n">
        <v>8</v>
      </c>
      <c r="D19" s="223" t="n">
        <f aca="false">SUM(B19:C19)</f>
        <v>17</v>
      </c>
      <c r="E19" s="224" t="n">
        <f aca="false">B19/D19</f>
        <v>0.529411764705882</v>
      </c>
      <c r="F19" s="224" t="n">
        <f aca="false">C19/D19</f>
        <v>0.470588235294118</v>
      </c>
    </row>
    <row r="20" customFormat="false" ht="15" hidden="false" customHeight="true" outlineLevel="0" collapsed="false">
      <c r="A20" s="221" t="s">
        <v>256</v>
      </c>
      <c r="B20" s="222" t="n">
        <v>4</v>
      </c>
      <c r="C20" s="222" t="n">
        <v>6</v>
      </c>
      <c r="D20" s="223" t="n">
        <f aca="false">SUM(B20:C20)</f>
        <v>10</v>
      </c>
      <c r="E20" s="224" t="n">
        <f aca="false">B20/D20</f>
        <v>0.4</v>
      </c>
      <c r="F20" s="224" t="n">
        <f aca="false">C20/D20</f>
        <v>0.6</v>
      </c>
    </row>
    <row r="21" customFormat="false" ht="15" hidden="false" customHeight="true" outlineLevel="0" collapsed="false">
      <c r="A21" s="225" t="s">
        <v>257</v>
      </c>
      <c r="B21" s="226" t="n">
        <v>9</v>
      </c>
      <c r="C21" s="226" t="n">
        <v>6</v>
      </c>
      <c r="D21" s="227" t="n">
        <f aca="false">SUM(B21:C21)</f>
        <v>15</v>
      </c>
      <c r="E21" s="228" t="n">
        <f aca="false">B21/D21</f>
        <v>0.6</v>
      </c>
      <c r="F21" s="228" t="n">
        <f aca="false">C21/D21</f>
        <v>0.4</v>
      </c>
    </row>
    <row r="22" customFormat="false" ht="15" hidden="false" customHeight="true" outlineLevel="0" collapsed="false">
      <c r="A22" s="229" t="s">
        <v>258</v>
      </c>
      <c r="B22" s="230" t="n">
        <f aca="false">SUM(B4:B21)</f>
        <v>149</v>
      </c>
      <c r="C22" s="230" t="n">
        <f aca="false">SUM(C4:C21)</f>
        <v>124</v>
      </c>
      <c r="D22" s="231" t="n">
        <f aca="false">SUM(D4:D21)</f>
        <v>273</v>
      </c>
      <c r="E22" s="209" t="n">
        <f aca="false">B22/D22</f>
        <v>0.545787545787546</v>
      </c>
      <c r="F22" s="209" t="n">
        <f aca="false">C22/D22</f>
        <v>0.454212454212454</v>
      </c>
    </row>
    <row r="23" customFormat="false" ht="15" hidden="false" customHeight="true" outlineLevel="0" collapsed="false">
      <c r="A23" s="210"/>
      <c r="B23" s="211"/>
      <c r="C23" s="211"/>
      <c r="D23" s="211"/>
      <c r="E23" s="212"/>
      <c r="F23" s="212"/>
    </row>
    <row r="24" customFormat="false" ht="15" hidden="false" customHeight="true" outlineLevel="0" collapsed="false">
      <c r="A24" s="200" t="s">
        <v>259</v>
      </c>
      <c r="F24" s="200"/>
    </row>
  </sheetData>
  <printOptions headings="false" gridLines="false" gridLinesSet="true" horizontalCentered="true" verticalCentered="false"/>
  <pageMargins left="0.39375" right="0.39375"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&amp;C&amp;8CNL/ETUDES ET SYNTHESES/ASM - 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P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RowHeight="11.25" outlineLevelRow="0" outlineLevelCol="0"/>
  <cols>
    <col collapsed="false" customWidth="true" hidden="false" outlineLevel="0" max="1" min="1" style="1" width="26.14"/>
    <col collapsed="false" customWidth="true" hidden="false" outlineLevel="0" max="2" min="2" style="1" width="11.71"/>
    <col collapsed="false" customWidth="true" hidden="false" outlineLevel="0" max="10" min="3" style="1" width="9.14"/>
    <col collapsed="false" customWidth="true" hidden="false" outlineLevel="0" max="11" min="11" style="1" width="10"/>
    <col collapsed="false" customWidth="true" hidden="false" outlineLevel="0" max="1025" min="12" style="1" width="9.14"/>
  </cols>
  <sheetData>
    <row r="1" customFormat="false" ht="11.25" hidden="false" customHeight="false" outlineLevel="0" collapsed="false">
      <c r="A1" s="2" t="s">
        <v>30</v>
      </c>
      <c r="B1" s="2"/>
    </row>
    <row r="2" customFormat="false" ht="11.25" hidden="false" customHeight="false" outlineLevel="0" collapsed="false">
      <c r="A2" s="2"/>
      <c r="B2" s="2"/>
    </row>
    <row r="3" customFormat="false" ht="11.25" hidden="false" customHeight="false" outlineLevel="0" collapsed="false">
      <c r="B3" s="3" t="s">
        <v>1</v>
      </c>
      <c r="C3" s="3"/>
      <c r="D3" s="3"/>
      <c r="E3" s="3"/>
      <c r="F3" s="3" t="s">
        <v>2</v>
      </c>
      <c r="G3" s="3"/>
      <c r="H3" s="3"/>
      <c r="I3" s="3"/>
      <c r="J3" s="3" t="s">
        <v>3</v>
      </c>
      <c r="K3" s="3"/>
      <c r="L3" s="3"/>
      <c r="M3" s="3"/>
      <c r="N3" s="2" t="s">
        <v>4</v>
      </c>
      <c r="O3" s="2" t="s">
        <v>5</v>
      </c>
      <c r="P3" s="2" t="s">
        <v>6</v>
      </c>
    </row>
    <row r="4" customFormat="false" ht="11.25" hidden="false" customHeight="false" outlineLevel="0" collapsed="false">
      <c r="B4" s="2" t="s">
        <v>7</v>
      </c>
      <c r="C4" s="2" t="s">
        <v>8</v>
      </c>
      <c r="D4" s="2" t="s">
        <v>9</v>
      </c>
      <c r="E4" s="11" t="s">
        <v>10</v>
      </c>
      <c r="F4" s="2" t="s">
        <v>7</v>
      </c>
      <c r="G4" s="2" t="s">
        <v>8</v>
      </c>
      <c r="H4" s="2" t="s">
        <v>9</v>
      </c>
      <c r="I4" s="11" t="s">
        <v>10</v>
      </c>
      <c r="J4" s="2" t="s">
        <v>7</v>
      </c>
      <c r="K4" s="2" t="s">
        <v>8</v>
      </c>
      <c r="L4" s="2" t="s">
        <v>9</v>
      </c>
      <c r="M4" s="11" t="s">
        <v>10</v>
      </c>
      <c r="N4" s="12" t="s">
        <v>10</v>
      </c>
      <c r="O4" s="12" t="s">
        <v>10</v>
      </c>
      <c r="P4" s="12" t="s">
        <v>10</v>
      </c>
    </row>
    <row r="5" customFormat="false" ht="11.25" hidden="false" customHeight="false" outlineLevel="0" collapsed="false">
      <c r="A5" s="2" t="s">
        <v>31</v>
      </c>
      <c r="B5" s="1" t="n">
        <v>8</v>
      </c>
      <c r="C5" s="1" t="n">
        <v>12</v>
      </c>
      <c r="D5" s="2" t="n">
        <v>20</v>
      </c>
      <c r="E5" s="13" t="n">
        <f aca="false">B5/(B5+C5)</f>
        <v>0.4</v>
      </c>
      <c r="F5" s="14" t="n">
        <v>6</v>
      </c>
      <c r="G5" s="14" t="n">
        <v>11</v>
      </c>
      <c r="H5" s="14" t="n">
        <v>17</v>
      </c>
      <c r="I5" s="15" t="n">
        <v>0.35</v>
      </c>
      <c r="J5" s="1" t="n">
        <v>6</v>
      </c>
      <c r="K5" s="1" t="n">
        <v>14</v>
      </c>
      <c r="L5" s="2" t="n">
        <v>20</v>
      </c>
      <c r="M5" s="13" t="n">
        <f aca="false">J5/(J5+K5)</f>
        <v>0.3</v>
      </c>
      <c r="N5" s="16" t="n">
        <v>0.3</v>
      </c>
      <c r="O5" s="16" t="n">
        <v>0.32</v>
      </c>
      <c r="P5" s="16" t="n">
        <v>0.28</v>
      </c>
    </row>
    <row r="6" customFormat="false" ht="11.25" hidden="false" customHeight="false" outlineLevel="0" collapsed="false">
      <c r="A6" s="1" t="s">
        <v>32</v>
      </c>
    </row>
    <row r="8" customFormat="false" ht="11.25" hidden="false" customHeight="false" outlineLevel="0" collapsed="false">
      <c r="A8" s="1" t="s">
        <v>33</v>
      </c>
    </row>
    <row r="17" customFormat="false" ht="11.25" hidden="false" customHeight="false" outlineLevel="0" collapsed="false">
      <c r="K17" s="1" t="s">
        <v>34</v>
      </c>
    </row>
  </sheetData>
  <mergeCells count="3">
    <mergeCell ref="B3:E3"/>
    <mergeCell ref="F3:I3"/>
    <mergeCell ref="J3:M3"/>
  </mergeCells>
  <printOptions headings="false" gridLines="false" gridLinesSet="true" horizontalCentered="false" verticalCentered="false"/>
  <pageMargins left="0.7875" right="0.7875" top="1.02361111111111" bottom="1.02361111111111"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0.xml><?xml version="1.0" encoding="utf-8"?>
<worksheet xmlns="http://schemas.openxmlformats.org/spreadsheetml/2006/main" xmlns:r="http://schemas.openxmlformats.org/officeDocument/2006/relationships">
  <sheetPr filterMode="false">
    <pageSetUpPr fitToPage="false"/>
  </sheetPr>
  <dimension ref="A1:M60"/>
  <sheetViews>
    <sheetView showFormulas="false" showGridLines="true" showRowColHeaders="true" showZeros="true" rightToLeft="false" tabSelected="false" showOutlineSymbols="true" defaultGridColor="true" view="normal" topLeftCell="A34" colorId="64" zoomScale="106" zoomScaleNormal="106" zoomScalePageLayoutView="100" workbookViewId="0">
      <selection pane="topLeft" activeCell="A56" activeCellId="0" sqref="A56"/>
    </sheetView>
  </sheetViews>
  <sheetFormatPr defaultRowHeight="11.25" outlineLevelRow="0" outlineLevelCol="0"/>
  <cols>
    <col collapsed="false" customWidth="true" hidden="false" outlineLevel="0" max="1" min="1" style="1" width="35.29"/>
    <col collapsed="false" customWidth="true" hidden="false" outlineLevel="0" max="2" min="2" style="1" width="46.86"/>
    <col collapsed="false" customWidth="true" hidden="false" outlineLevel="0" max="10" min="3" style="1" width="9.14"/>
    <col collapsed="false" customWidth="true" hidden="false" outlineLevel="0" max="11" min="11" style="1" width="9.71"/>
    <col collapsed="false" customWidth="true" hidden="false" outlineLevel="0" max="12" min="12" style="1" width="10.71"/>
    <col collapsed="false" customWidth="false" hidden="false" outlineLevel="0" max="13" min="13" style="1" width="11.42"/>
    <col collapsed="false" customWidth="true" hidden="false" outlineLevel="0" max="1025" min="14" style="1" width="9.14"/>
  </cols>
  <sheetData>
    <row r="1" customFormat="false" ht="11.25" hidden="false" customHeight="false" outlineLevel="0" collapsed="false">
      <c r="A1" s="2" t="s">
        <v>260</v>
      </c>
    </row>
    <row r="2" customFormat="false" ht="11.25" hidden="false" customHeight="false" outlineLevel="0" collapsed="false">
      <c r="A2" s="2"/>
    </row>
    <row r="3" customFormat="false" ht="11.25" hidden="false" customHeight="false" outlineLevel="0" collapsed="false">
      <c r="A3" s="3" t="s">
        <v>261</v>
      </c>
      <c r="B3" s="3"/>
      <c r="C3" s="3"/>
      <c r="D3" s="3" t="s">
        <v>7</v>
      </c>
      <c r="E3" s="3"/>
      <c r="F3" s="3" t="s">
        <v>8</v>
      </c>
      <c r="G3" s="3"/>
    </row>
    <row r="4" customFormat="false" ht="90.75" hidden="false" customHeight="true" outlineLevel="0" collapsed="false">
      <c r="A4" s="2" t="s">
        <v>262</v>
      </c>
      <c r="B4" s="2" t="s">
        <v>263</v>
      </c>
      <c r="C4" s="232" t="s">
        <v>264</v>
      </c>
      <c r="D4" s="232" t="s">
        <v>265</v>
      </c>
      <c r="E4" s="233" t="s">
        <v>266</v>
      </c>
      <c r="F4" s="232" t="s">
        <v>265</v>
      </c>
      <c r="G4" s="233" t="s">
        <v>266</v>
      </c>
      <c r="H4" s="232" t="s">
        <v>267</v>
      </c>
      <c r="I4" s="233" t="s">
        <v>268</v>
      </c>
      <c r="J4" s="233" t="s">
        <v>269</v>
      </c>
      <c r="K4" s="234"/>
      <c r="L4" s="235" t="s">
        <v>270</v>
      </c>
      <c r="M4" s="235" t="s">
        <v>271</v>
      </c>
    </row>
    <row r="5" customFormat="false" ht="12" hidden="false" customHeight="false" outlineLevel="0" collapsed="false">
      <c r="A5" s="2"/>
      <c r="B5" s="2"/>
      <c r="C5" s="236"/>
    </row>
    <row r="6" customFormat="false" ht="12" hidden="false" customHeight="false" outlineLevel="0" collapsed="false">
      <c r="A6" s="237" t="s">
        <v>272</v>
      </c>
      <c r="B6" s="1" t="s">
        <v>273</v>
      </c>
      <c r="C6" s="238" t="s">
        <v>274</v>
      </c>
      <c r="D6" s="239" t="n">
        <v>874</v>
      </c>
      <c r="E6" s="240" t="n">
        <v>34783</v>
      </c>
      <c r="F6" s="241" t="n">
        <v>851</v>
      </c>
      <c r="G6" s="240" t="n">
        <v>35274</v>
      </c>
      <c r="H6" s="242" t="n">
        <v>40</v>
      </c>
      <c r="I6" s="243" t="n">
        <f aca="false">L6/H6</f>
        <v>0.425</v>
      </c>
      <c r="J6" s="5" t="n">
        <f aca="false">(E6/D6)/(G6/F6)</f>
        <v>0.960130914972411</v>
      </c>
      <c r="L6" s="1" t="n">
        <v>17</v>
      </c>
      <c r="M6" s="1" t="n">
        <f aca="false">H6-L6</f>
        <v>23</v>
      </c>
    </row>
    <row r="7" customFormat="false" ht="12" hidden="false" customHeight="false" outlineLevel="0" collapsed="false">
      <c r="A7" s="237"/>
      <c r="B7" s="1" t="s">
        <v>275</v>
      </c>
      <c r="C7" s="238" t="s">
        <v>274</v>
      </c>
      <c r="D7" s="239" t="n">
        <v>590</v>
      </c>
      <c r="E7" s="240" t="n">
        <v>13293</v>
      </c>
      <c r="F7" s="241" t="n">
        <v>612</v>
      </c>
      <c r="G7" s="240" t="n">
        <v>14391</v>
      </c>
      <c r="H7" s="242" t="n">
        <v>568</v>
      </c>
      <c r="I7" s="243" t="n">
        <f aca="false">L7/H7</f>
        <v>0.649647887323944</v>
      </c>
      <c r="J7" s="5" t="n">
        <f aca="false">(E7/D7)/(G7/F7)</f>
        <v>0.958145451076414</v>
      </c>
      <c r="L7" s="1" t="n">
        <v>369</v>
      </c>
      <c r="M7" s="1" t="n">
        <f aca="false">H7-L7</f>
        <v>199</v>
      </c>
    </row>
    <row r="8" customFormat="false" ht="12" hidden="false" customHeight="false" outlineLevel="0" collapsed="false">
      <c r="A8" s="237"/>
      <c r="B8" s="1" t="s">
        <v>276</v>
      </c>
      <c r="C8" s="238" t="s">
        <v>274</v>
      </c>
      <c r="D8" s="239" t="n">
        <v>996</v>
      </c>
      <c r="E8" s="240" t="n">
        <v>38194</v>
      </c>
      <c r="F8" s="241" t="n">
        <v>971</v>
      </c>
      <c r="G8" s="240" t="n">
        <v>38014</v>
      </c>
      <c r="H8" s="242" t="n">
        <v>96</v>
      </c>
      <c r="I8" s="243" t="n">
        <f aca="false">L8/H8</f>
        <v>0.3125</v>
      </c>
      <c r="J8" s="5" t="n">
        <f aca="false">(E8/D8)/(G8/F8)</f>
        <v>0.979515843137901</v>
      </c>
      <c r="L8" s="1" t="n">
        <v>30</v>
      </c>
      <c r="M8" s="1" t="n">
        <f aca="false">H8-L8</f>
        <v>66</v>
      </c>
    </row>
    <row r="9" customFormat="false" ht="12" hidden="false" customHeight="false" outlineLevel="0" collapsed="false">
      <c r="A9" s="237"/>
      <c r="B9" s="1" t="s">
        <v>277</v>
      </c>
      <c r="C9" s="238" t="s">
        <v>274</v>
      </c>
      <c r="D9" s="239" t="n">
        <v>544</v>
      </c>
      <c r="E9" s="240" t="n">
        <v>5258</v>
      </c>
      <c r="F9" s="241"/>
      <c r="G9" s="240"/>
      <c r="H9" s="242" t="n">
        <v>2</v>
      </c>
      <c r="I9" s="243" t="n">
        <f aca="false">L9/H9</f>
        <v>1</v>
      </c>
      <c r="J9" s="5"/>
      <c r="L9" s="1" t="n">
        <v>2</v>
      </c>
      <c r="M9" s="1" t="n">
        <f aca="false">H9-L9</f>
        <v>0</v>
      </c>
    </row>
    <row r="10" customFormat="false" ht="12" hidden="false" customHeight="false" outlineLevel="0" collapsed="false">
      <c r="A10" s="237"/>
      <c r="B10" s="1" t="s">
        <v>278</v>
      </c>
      <c r="C10" s="238" t="s">
        <v>274</v>
      </c>
      <c r="D10" s="239" t="n">
        <v>673</v>
      </c>
      <c r="E10" s="240" t="n">
        <v>10028</v>
      </c>
      <c r="F10" s="241" t="n">
        <v>686</v>
      </c>
      <c r="G10" s="240" t="n">
        <v>10561</v>
      </c>
      <c r="H10" s="242" t="n">
        <v>165</v>
      </c>
      <c r="I10" s="243" t="n">
        <f aca="false">L10/H10</f>
        <v>0.6</v>
      </c>
      <c r="J10" s="5" t="n">
        <f aca="false">(E10/D10)/(G10/F10)</f>
        <v>0.967872909283969</v>
      </c>
      <c r="L10" s="1" t="n">
        <v>99</v>
      </c>
      <c r="M10" s="1" t="n">
        <f aca="false">H10-L10</f>
        <v>66</v>
      </c>
    </row>
    <row r="11" customFormat="false" ht="12" hidden="false" customHeight="false" outlineLevel="0" collapsed="false">
      <c r="A11" s="237"/>
      <c r="B11" s="1" t="s">
        <v>279</v>
      </c>
      <c r="C11" s="238" t="s">
        <v>274</v>
      </c>
      <c r="D11" s="239" t="n">
        <v>1165</v>
      </c>
      <c r="E11" s="240" t="n">
        <v>41554</v>
      </c>
      <c r="F11" s="241" t="n">
        <v>1209</v>
      </c>
      <c r="G11" s="240" t="n">
        <v>42648</v>
      </c>
      <c r="H11" s="242" t="n">
        <v>22</v>
      </c>
      <c r="I11" s="243" t="n">
        <f aca="false">L11/H11</f>
        <v>0.5</v>
      </c>
      <c r="J11" s="5" t="n">
        <f aca="false">(E11/D11)/(G11/F11)</f>
        <v>1.01114756751143</v>
      </c>
      <c r="L11" s="1" t="n">
        <v>11</v>
      </c>
      <c r="M11" s="1" t="n">
        <f aca="false">H11-L11</f>
        <v>11</v>
      </c>
    </row>
    <row r="12" customFormat="false" ht="12" hidden="false" customHeight="false" outlineLevel="0" collapsed="false">
      <c r="A12" s="237"/>
      <c r="B12" s="1" t="s">
        <v>280</v>
      </c>
      <c r="C12" s="238" t="s">
        <v>281</v>
      </c>
      <c r="D12" s="239" t="n">
        <v>441</v>
      </c>
      <c r="E12" s="240" t="n">
        <v>5478</v>
      </c>
      <c r="F12" s="241" t="n">
        <v>436</v>
      </c>
      <c r="G12" s="240" t="n">
        <v>5437</v>
      </c>
      <c r="H12" s="242" t="n">
        <v>739</v>
      </c>
      <c r="I12" s="243" t="n">
        <f aca="false">L12/H12</f>
        <v>0.79702300405954</v>
      </c>
      <c r="J12" s="5" t="n">
        <f aca="false">(E12/D12)/(G12/F12)</f>
        <v>0.996117556825931</v>
      </c>
      <c r="L12" s="1" t="n">
        <v>589</v>
      </c>
      <c r="M12" s="1" t="n">
        <f aca="false">H12-L12</f>
        <v>150</v>
      </c>
    </row>
    <row r="13" customFormat="false" ht="12" hidden="false" customHeight="false" outlineLevel="0" collapsed="false">
      <c r="A13" s="237"/>
      <c r="B13" s="1" t="s">
        <v>282</v>
      </c>
      <c r="C13" s="238" t="s">
        <v>283</v>
      </c>
      <c r="D13" s="239" t="n">
        <v>386</v>
      </c>
      <c r="E13" s="240" t="n">
        <v>4403</v>
      </c>
      <c r="F13" s="241" t="n">
        <v>374</v>
      </c>
      <c r="G13" s="240" t="n">
        <v>4387</v>
      </c>
      <c r="H13" s="242" t="n">
        <v>1171</v>
      </c>
      <c r="I13" s="243" t="n">
        <f aca="false">L13/H13</f>
        <v>0.854824935952178</v>
      </c>
      <c r="J13" s="5" t="n">
        <f aca="false">(E13/D13)/(G13/F13)</f>
        <v>0.972445673805438</v>
      </c>
      <c r="L13" s="1" t="n">
        <v>1001</v>
      </c>
      <c r="M13" s="1" t="n">
        <f aca="false">H13-L13</f>
        <v>170</v>
      </c>
    </row>
    <row r="14" customFormat="false" ht="12" hidden="false" customHeight="false" outlineLevel="0" collapsed="false">
      <c r="A14" s="2"/>
      <c r="C14" s="238"/>
      <c r="D14" s="244"/>
      <c r="E14" s="244"/>
      <c r="F14" s="244"/>
      <c r="G14" s="244"/>
      <c r="H14" s="245"/>
      <c r="I14" s="243"/>
      <c r="J14" s="5"/>
    </row>
    <row r="15" customFormat="false" ht="12" hidden="false" customHeight="false" outlineLevel="0" collapsed="false">
      <c r="A15" s="237" t="s">
        <v>284</v>
      </c>
      <c r="B15" s="1" t="s">
        <v>285</v>
      </c>
      <c r="C15" s="238" t="s">
        <v>274</v>
      </c>
      <c r="D15" s="239" t="n">
        <v>707</v>
      </c>
      <c r="E15" s="240" t="n">
        <v>15936</v>
      </c>
      <c r="F15" s="241" t="n">
        <v>813</v>
      </c>
      <c r="G15" s="240" t="n">
        <v>19209</v>
      </c>
      <c r="H15" s="242" t="n">
        <v>236</v>
      </c>
      <c r="I15" s="243" t="n">
        <f aca="false">L15/H15</f>
        <v>0.453389830508475</v>
      </c>
      <c r="J15" s="5" t="n">
        <f aca="false">(E15/D15)/(G15/F15)</f>
        <v>0.953994116530861</v>
      </c>
      <c r="L15" s="1" t="n">
        <v>107</v>
      </c>
      <c r="M15" s="1" t="n">
        <f aca="false">H15-L15</f>
        <v>129</v>
      </c>
    </row>
    <row r="16" customFormat="false" ht="12" hidden="false" customHeight="false" outlineLevel="0" collapsed="false">
      <c r="A16" s="237"/>
      <c r="B16" s="1" t="s">
        <v>286</v>
      </c>
      <c r="C16" s="238" t="s">
        <v>274</v>
      </c>
      <c r="D16" s="239" t="n">
        <v>504</v>
      </c>
      <c r="E16" s="240" t="n">
        <v>3874</v>
      </c>
      <c r="F16" s="241" t="n">
        <v>519</v>
      </c>
      <c r="G16" s="240" t="n">
        <v>4014</v>
      </c>
      <c r="H16" s="242" t="n">
        <v>40</v>
      </c>
      <c r="I16" s="243" t="n">
        <f aca="false">L16/H16</f>
        <v>0.675</v>
      </c>
      <c r="J16" s="5" t="n">
        <f aca="false">(E16/D16)/(G16/F16)</f>
        <v>0.993845943958052</v>
      </c>
      <c r="L16" s="1" t="n">
        <v>27</v>
      </c>
      <c r="M16" s="1" t="n">
        <f aca="false">H16-L16</f>
        <v>13</v>
      </c>
    </row>
    <row r="17" customFormat="false" ht="12" hidden="false" customHeight="false" outlineLevel="0" collapsed="false">
      <c r="A17" s="237"/>
      <c r="B17" s="1" t="s">
        <v>287</v>
      </c>
      <c r="C17" s="238" t="s">
        <v>274</v>
      </c>
      <c r="D17" s="239" t="n">
        <v>547</v>
      </c>
      <c r="E17" s="240" t="n">
        <v>5433</v>
      </c>
      <c r="F17" s="241" t="n">
        <v>520</v>
      </c>
      <c r="G17" s="240" t="n">
        <v>5897</v>
      </c>
      <c r="H17" s="242" t="n">
        <v>38</v>
      </c>
      <c r="I17" s="243" t="n">
        <f aca="false">L17/H17</f>
        <v>0.789473684210526</v>
      </c>
      <c r="J17" s="5" t="n">
        <f aca="false">(E17/D17)/(G17/F17)</f>
        <v>0.875839634629699</v>
      </c>
      <c r="L17" s="1" t="n">
        <v>30</v>
      </c>
      <c r="M17" s="1" t="n">
        <f aca="false">H17-L17</f>
        <v>8</v>
      </c>
    </row>
    <row r="18" customFormat="false" ht="12" hidden="false" customHeight="false" outlineLevel="0" collapsed="false">
      <c r="A18" s="237"/>
      <c r="B18" s="1" t="s">
        <v>288</v>
      </c>
      <c r="C18" s="238" t="s">
        <v>274</v>
      </c>
      <c r="D18" s="239" t="n">
        <v>572</v>
      </c>
      <c r="E18" s="240" t="n">
        <v>6613</v>
      </c>
      <c r="F18" s="241" t="n">
        <v>587</v>
      </c>
      <c r="G18" s="240" t="n">
        <v>6830</v>
      </c>
      <c r="H18" s="242" t="n">
        <v>352</v>
      </c>
      <c r="I18" s="243" t="n">
        <f aca="false">L18/H18</f>
        <v>0.752840909090909</v>
      </c>
      <c r="J18" s="5" t="n">
        <f aca="false">(E18/D18)/(G18/F18)</f>
        <v>0.993619009102172</v>
      </c>
      <c r="L18" s="1" t="n">
        <v>265</v>
      </c>
      <c r="M18" s="1" t="n">
        <f aca="false">H18-L18</f>
        <v>87</v>
      </c>
    </row>
    <row r="19" customFormat="false" ht="12" hidden="false" customHeight="false" outlineLevel="0" collapsed="false">
      <c r="A19" s="237"/>
      <c r="B19" s="1" t="s">
        <v>289</v>
      </c>
      <c r="C19" s="238" t="s">
        <v>274</v>
      </c>
      <c r="D19" s="239" t="n">
        <v>1115</v>
      </c>
      <c r="E19" s="240" t="n">
        <v>10949</v>
      </c>
      <c r="F19" s="241" t="n">
        <v>1115</v>
      </c>
      <c r="G19" s="240" t="n">
        <v>10092</v>
      </c>
      <c r="H19" s="242" t="n">
        <v>35</v>
      </c>
      <c r="I19" s="243" t="n">
        <f aca="false">L19/H19</f>
        <v>0.542857142857143</v>
      </c>
      <c r="J19" s="5" t="n">
        <f aca="false">(E19/D19)/(G19/F19)</f>
        <v>1.08491874752279</v>
      </c>
      <c r="L19" s="1" t="n">
        <v>19</v>
      </c>
      <c r="M19" s="1" t="n">
        <f aca="false">H19-L19</f>
        <v>16</v>
      </c>
    </row>
    <row r="20" customFormat="false" ht="12" hidden="false" customHeight="false" outlineLevel="0" collapsed="false">
      <c r="A20" s="237"/>
      <c r="B20" s="1" t="s">
        <v>290</v>
      </c>
      <c r="C20" s="238" t="s">
        <v>274</v>
      </c>
      <c r="D20" s="239" t="n">
        <v>756</v>
      </c>
      <c r="E20" s="240" t="n">
        <v>6880</v>
      </c>
      <c r="F20" s="241" t="n">
        <v>745</v>
      </c>
      <c r="G20" s="240" t="n">
        <v>7133</v>
      </c>
      <c r="H20" s="242" t="n">
        <v>145</v>
      </c>
      <c r="I20" s="243" t="n">
        <f aca="false">L20/H20</f>
        <v>0.648275862068966</v>
      </c>
      <c r="J20" s="5" t="n">
        <f aca="false">(E20/D20)/(G20/F20)</f>
        <v>0.950496870866982</v>
      </c>
      <c r="L20" s="1" t="n">
        <v>94</v>
      </c>
      <c r="M20" s="1" t="n">
        <f aca="false">H20-L20</f>
        <v>51</v>
      </c>
    </row>
    <row r="21" customFormat="false" ht="12" hidden="false" customHeight="false" outlineLevel="0" collapsed="false">
      <c r="A21" s="237"/>
      <c r="B21" s="1" t="s">
        <v>291</v>
      </c>
      <c r="C21" s="238" t="s">
        <v>274</v>
      </c>
      <c r="D21" s="239" t="n">
        <v>731</v>
      </c>
      <c r="E21" s="240" t="n">
        <v>7984</v>
      </c>
      <c r="F21" s="241" t="n">
        <v>830</v>
      </c>
      <c r="G21" s="240" t="n">
        <v>9684</v>
      </c>
      <c r="H21" s="242" t="n">
        <v>665</v>
      </c>
      <c r="I21" s="243" t="n">
        <f aca="false">L21/H21</f>
        <v>0.554887218045113</v>
      </c>
      <c r="J21" s="5" t="n">
        <f aca="false">(E21/D21)/(G21/F21)</f>
        <v>0.936109091052922</v>
      </c>
      <c r="L21" s="1" t="n">
        <v>369</v>
      </c>
      <c r="M21" s="1" t="n">
        <f aca="false">H21-L21</f>
        <v>296</v>
      </c>
    </row>
    <row r="22" customFormat="false" ht="12" hidden="false" customHeight="false" outlineLevel="0" collapsed="false">
      <c r="A22" s="237"/>
      <c r="B22" s="1" t="s">
        <v>292</v>
      </c>
      <c r="C22" s="238" t="s">
        <v>274</v>
      </c>
      <c r="D22" s="239" t="n">
        <v>738</v>
      </c>
      <c r="E22" s="240" t="n">
        <v>7080</v>
      </c>
      <c r="F22" s="241" t="n">
        <v>765</v>
      </c>
      <c r="G22" s="240" t="n">
        <v>7413</v>
      </c>
      <c r="H22" s="242" t="n">
        <v>71</v>
      </c>
      <c r="I22" s="243" t="n">
        <f aca="false">L22/H22</f>
        <v>0.549295774647887</v>
      </c>
      <c r="J22" s="5" t="n">
        <f aca="false">(E22/D22)/(G22/F22)</f>
        <v>0.990020826958573</v>
      </c>
      <c r="L22" s="1" t="n">
        <v>39</v>
      </c>
      <c r="M22" s="1" t="n">
        <f aca="false">H22-L22</f>
        <v>32</v>
      </c>
    </row>
    <row r="23" customFormat="false" ht="12" hidden="false" customHeight="false" outlineLevel="0" collapsed="false">
      <c r="A23" s="237"/>
      <c r="B23" s="1" t="s">
        <v>293</v>
      </c>
      <c r="C23" s="238" t="s">
        <v>274</v>
      </c>
      <c r="D23" s="239" t="n">
        <v>611</v>
      </c>
      <c r="E23" s="240" t="n">
        <v>5288</v>
      </c>
      <c r="F23" s="241" t="n">
        <v>620</v>
      </c>
      <c r="G23" s="240" t="n">
        <v>5106</v>
      </c>
      <c r="H23" s="242" t="n">
        <v>172</v>
      </c>
      <c r="I23" s="243" t="n">
        <f aca="false">L23/H23</f>
        <v>0.523255813953488</v>
      </c>
      <c r="J23" s="5" t="n">
        <f aca="false">(E23/D23)/(G23/F23)</f>
        <v>1.05089933027028</v>
      </c>
      <c r="L23" s="1" t="n">
        <v>90</v>
      </c>
      <c r="M23" s="1" t="n">
        <f aca="false">H23-L23</f>
        <v>82</v>
      </c>
    </row>
    <row r="24" customFormat="false" ht="12" hidden="false" customHeight="false" outlineLevel="0" collapsed="false">
      <c r="A24" s="237"/>
      <c r="B24" s="1" t="s">
        <v>294</v>
      </c>
      <c r="C24" s="238" t="s">
        <v>281</v>
      </c>
      <c r="D24" s="239" t="n">
        <v>504</v>
      </c>
      <c r="E24" s="240" t="n">
        <v>3657</v>
      </c>
      <c r="F24" s="241" t="n">
        <v>444</v>
      </c>
      <c r="G24" s="240" t="n">
        <v>4012</v>
      </c>
      <c r="H24" s="242" t="n">
        <v>51</v>
      </c>
      <c r="I24" s="243" t="n">
        <f aca="false">L24/H24</f>
        <v>0.627450980392157</v>
      </c>
      <c r="J24" s="5" t="n">
        <f aca="false">(E24/D24)/(G24/F24)</f>
        <v>0.80300170915824</v>
      </c>
      <c r="L24" s="1" t="n">
        <v>32</v>
      </c>
      <c r="M24" s="1" t="n">
        <f aca="false">H24-L24</f>
        <v>19</v>
      </c>
    </row>
    <row r="25" customFormat="false" ht="12" hidden="false" customHeight="false" outlineLevel="0" collapsed="false">
      <c r="A25" s="237"/>
      <c r="B25" s="1" t="s">
        <v>295</v>
      </c>
      <c r="C25" s="238" t="s">
        <v>281</v>
      </c>
      <c r="D25" s="239" t="n">
        <v>428</v>
      </c>
      <c r="E25" s="240" t="n">
        <v>4113</v>
      </c>
      <c r="F25" s="241" t="n">
        <v>446</v>
      </c>
      <c r="G25" s="240" t="n">
        <v>4269</v>
      </c>
      <c r="H25" s="242" t="n">
        <v>188</v>
      </c>
      <c r="I25" s="243" t="n">
        <f aca="false">L25/H25</f>
        <v>0.728723404255319</v>
      </c>
      <c r="J25" s="5" t="n">
        <f aca="false">(E25/D25)/(G25/F25)</f>
        <v>1.00397672417756</v>
      </c>
      <c r="L25" s="1" t="n">
        <v>137</v>
      </c>
      <c r="M25" s="1" t="n">
        <f aca="false">H25-L25</f>
        <v>51</v>
      </c>
    </row>
    <row r="26" customFormat="false" ht="12" hidden="false" customHeight="false" outlineLevel="0" collapsed="false">
      <c r="A26" s="237"/>
      <c r="B26" s="1" t="s">
        <v>296</v>
      </c>
      <c r="C26" s="238" t="s">
        <v>281</v>
      </c>
      <c r="D26" s="239" t="n">
        <v>487</v>
      </c>
      <c r="E26" s="240" t="n">
        <v>3641</v>
      </c>
      <c r="F26" s="241" t="n">
        <v>500</v>
      </c>
      <c r="G26" s="240" t="n">
        <v>3839</v>
      </c>
      <c r="H26" s="242" t="n">
        <v>62</v>
      </c>
      <c r="I26" s="243" t="n">
        <f aca="false">L26/H26</f>
        <v>0.387096774193548</v>
      </c>
      <c r="J26" s="5" t="n">
        <f aca="false">(E26/D26)/(G26/F26)</f>
        <v>0.973741343704218</v>
      </c>
      <c r="L26" s="1" t="n">
        <v>24</v>
      </c>
      <c r="M26" s="1" t="n">
        <f aca="false">H26-L26</f>
        <v>38</v>
      </c>
    </row>
    <row r="27" customFormat="false" ht="12" hidden="false" customHeight="false" outlineLevel="0" collapsed="false">
      <c r="A27" s="237"/>
      <c r="B27" s="1" t="s">
        <v>297</v>
      </c>
      <c r="C27" s="238" t="s">
        <v>283</v>
      </c>
      <c r="D27" s="239" t="n">
        <v>388</v>
      </c>
      <c r="E27" s="240" t="n">
        <v>3205</v>
      </c>
      <c r="F27" s="241" t="n">
        <v>399</v>
      </c>
      <c r="G27" s="240" t="n">
        <v>3316</v>
      </c>
      <c r="H27" s="242" t="n">
        <v>21</v>
      </c>
      <c r="I27" s="243" t="n">
        <f aca="false">L27/H27</f>
        <v>0.571428571428571</v>
      </c>
      <c r="J27" s="5" t="n">
        <f aca="false">(E27/D27)/(G27/F27)</f>
        <v>0.993927443323841</v>
      </c>
      <c r="L27" s="1" t="n">
        <v>12</v>
      </c>
      <c r="M27" s="1" t="n">
        <f aca="false">H27-L27</f>
        <v>9</v>
      </c>
    </row>
    <row r="28" customFormat="false" ht="12" hidden="false" customHeight="false" outlineLevel="0" collapsed="false">
      <c r="A28" s="2"/>
      <c r="C28" s="238"/>
      <c r="D28" s="244"/>
      <c r="E28" s="244"/>
      <c r="F28" s="244"/>
      <c r="G28" s="244"/>
      <c r="H28" s="245"/>
      <c r="I28" s="243"/>
      <c r="J28" s="5"/>
    </row>
    <row r="29" customFormat="false" ht="12" hidden="false" customHeight="false" outlineLevel="0" collapsed="false">
      <c r="A29" s="3" t="s">
        <v>298</v>
      </c>
      <c r="B29" s="1" t="s">
        <v>299</v>
      </c>
      <c r="C29" s="238" t="s">
        <v>274</v>
      </c>
      <c r="D29" s="239" t="n">
        <v>525</v>
      </c>
      <c r="E29" s="240" t="n">
        <v>6570</v>
      </c>
      <c r="F29" s="241" t="n">
        <v>575</v>
      </c>
      <c r="G29" s="240" t="n">
        <v>6686</v>
      </c>
      <c r="H29" s="242" t="n">
        <v>87</v>
      </c>
      <c r="I29" s="243" t="n">
        <f aca="false">L29/H29</f>
        <v>0.390804597701149</v>
      </c>
      <c r="J29" s="5" t="n">
        <f aca="false">(E29/D29)/(G29/F29)</f>
        <v>1.07623605828811</v>
      </c>
      <c r="L29" s="1" t="n">
        <v>34</v>
      </c>
      <c r="M29" s="1" t="n">
        <f aca="false">H29-L29</f>
        <v>53</v>
      </c>
    </row>
    <row r="30" customFormat="false" ht="12" hidden="false" customHeight="false" outlineLevel="0" collapsed="false">
      <c r="A30" s="3"/>
      <c r="B30" s="1" t="s">
        <v>300</v>
      </c>
      <c r="C30" s="238" t="s">
        <v>281</v>
      </c>
      <c r="D30" s="239" t="n">
        <v>428</v>
      </c>
      <c r="E30" s="240" t="n">
        <v>4972</v>
      </c>
      <c r="F30" s="241" t="n">
        <v>453</v>
      </c>
      <c r="G30" s="240" t="n">
        <v>5061</v>
      </c>
      <c r="H30" s="242" t="n">
        <v>470</v>
      </c>
      <c r="I30" s="243" t="n">
        <f aca="false">L30/H30</f>
        <v>0.536170212765957</v>
      </c>
      <c r="J30" s="5" t="n">
        <f aca="false">(E30/D30)/(G30/F30)</f>
        <v>1.03979856960041</v>
      </c>
      <c r="L30" s="1" t="n">
        <v>252</v>
      </c>
      <c r="M30" s="1" t="n">
        <f aca="false">H30-L30</f>
        <v>218</v>
      </c>
    </row>
    <row r="31" customFormat="false" ht="12" hidden="false" customHeight="false" outlineLevel="0" collapsed="false">
      <c r="A31" s="3"/>
      <c r="B31" s="1" t="s">
        <v>301</v>
      </c>
      <c r="C31" s="238" t="s">
        <v>283</v>
      </c>
      <c r="D31" s="239" t="n">
        <v>366</v>
      </c>
      <c r="E31" s="240" t="n">
        <v>4173</v>
      </c>
      <c r="F31" s="241" t="n">
        <v>377</v>
      </c>
      <c r="G31" s="240" t="n">
        <v>4626</v>
      </c>
      <c r="H31" s="242" t="n">
        <v>329</v>
      </c>
      <c r="I31" s="243" t="n">
        <f aca="false">L31/H31</f>
        <v>0.161094224924012</v>
      </c>
      <c r="J31" s="5" t="n">
        <f aca="false">(E31/D31)/(G31/F31)</f>
        <v>0.929186777515539</v>
      </c>
      <c r="L31" s="1" t="n">
        <v>53</v>
      </c>
      <c r="M31" s="1" t="n">
        <f aca="false">H31-L31</f>
        <v>276</v>
      </c>
    </row>
    <row r="32" customFormat="false" ht="12" hidden="false" customHeight="false" outlineLevel="0" collapsed="false">
      <c r="A32" s="2"/>
      <c r="D32" s="244"/>
      <c r="E32" s="244"/>
      <c r="F32" s="244"/>
      <c r="G32" s="244"/>
      <c r="H32" s="245"/>
      <c r="I32" s="243"/>
      <c r="J32" s="5"/>
    </row>
    <row r="33" customFormat="false" ht="29.85" hidden="false" customHeight="true" outlineLevel="0" collapsed="false">
      <c r="A33" s="246" t="s">
        <v>302</v>
      </c>
      <c r="B33" s="1" t="s">
        <v>303</v>
      </c>
      <c r="C33" s="238" t="s">
        <v>274</v>
      </c>
      <c r="D33" s="239" t="n">
        <v>520</v>
      </c>
      <c r="E33" s="240" t="n">
        <v>5677</v>
      </c>
      <c r="F33" s="241" t="n">
        <v>574</v>
      </c>
      <c r="G33" s="240" t="n">
        <v>6602</v>
      </c>
      <c r="H33" s="242" t="n">
        <v>187</v>
      </c>
      <c r="I33" s="243" t="n">
        <f aca="false">L33/H33</f>
        <v>0.438502673796791</v>
      </c>
      <c r="J33" s="5" t="n">
        <f aca="false">(E33/D33)/(G33/F33)</f>
        <v>0.949187309207</v>
      </c>
      <c r="L33" s="1" t="n">
        <v>82</v>
      </c>
      <c r="M33" s="1" t="n">
        <f aca="false">H33-L33</f>
        <v>105</v>
      </c>
    </row>
    <row r="34" customFormat="false" ht="29.85" hidden="false" customHeight="true" outlineLevel="0" collapsed="false">
      <c r="A34" s="246"/>
      <c r="B34" s="1" t="s">
        <v>304</v>
      </c>
      <c r="C34" s="238" t="s">
        <v>281</v>
      </c>
      <c r="D34" s="239" t="n">
        <v>415</v>
      </c>
      <c r="E34" s="240" t="n">
        <v>4182</v>
      </c>
      <c r="F34" s="241" t="n">
        <v>450</v>
      </c>
      <c r="G34" s="240" t="n">
        <v>4510</v>
      </c>
      <c r="H34" s="242" t="n">
        <v>560</v>
      </c>
      <c r="I34" s="243" t="n">
        <f aca="false">L34/H34</f>
        <v>0.433928571428571</v>
      </c>
      <c r="J34" s="5" t="n">
        <f aca="false">(E34/D34)/(G34/F34)</f>
        <v>1.00547645125958</v>
      </c>
      <c r="L34" s="1" t="n">
        <v>243</v>
      </c>
      <c r="M34" s="1" t="n">
        <f aca="false">H34-L34</f>
        <v>317</v>
      </c>
    </row>
    <row r="35" customFormat="false" ht="29.85" hidden="false" customHeight="true" outlineLevel="0" collapsed="false">
      <c r="A35" s="246"/>
      <c r="B35" s="1" t="s">
        <v>305</v>
      </c>
      <c r="C35" s="238" t="s">
        <v>283</v>
      </c>
      <c r="D35" s="239" t="n">
        <v>360</v>
      </c>
      <c r="E35" s="240" t="n">
        <v>3094</v>
      </c>
      <c r="F35" s="241" t="n">
        <v>371</v>
      </c>
      <c r="G35" s="240" t="n">
        <v>3266</v>
      </c>
      <c r="H35" s="242" t="n">
        <v>1836</v>
      </c>
      <c r="I35" s="243" t="n">
        <f aca="false">L35/H35</f>
        <v>0.407407407407407</v>
      </c>
      <c r="J35" s="5" t="n">
        <f aca="false">(E35/D35)/(G35/F35)</f>
        <v>0.976282574675104</v>
      </c>
      <c r="L35" s="1" t="n">
        <v>748</v>
      </c>
      <c r="M35" s="1" t="n">
        <f aca="false">H35-L35</f>
        <v>1088</v>
      </c>
    </row>
    <row r="36" customFormat="false" ht="12" hidden="false" customHeight="false" outlineLevel="0" collapsed="false">
      <c r="A36" s="2"/>
      <c r="H36" s="247"/>
      <c r="I36" s="247"/>
    </row>
    <row r="37" customFormat="false" ht="12" hidden="false" customHeight="false" outlineLevel="0" collapsed="false">
      <c r="A37" s="2" t="s">
        <v>39</v>
      </c>
      <c r="B37" s="1" t="s">
        <v>306</v>
      </c>
      <c r="C37" s="238" t="s">
        <v>274</v>
      </c>
      <c r="D37" s="239" t="n">
        <v>617</v>
      </c>
      <c r="E37" s="240" t="n">
        <v>1494</v>
      </c>
      <c r="F37" s="241" t="n">
        <v>639</v>
      </c>
      <c r="G37" s="240" t="n">
        <v>1390</v>
      </c>
      <c r="H37" s="242" t="n">
        <v>139</v>
      </c>
      <c r="I37" s="243" t="n">
        <f aca="false">L37/H37</f>
        <v>0.316546762589928</v>
      </c>
      <c r="J37" s="5" t="n">
        <f aca="false">(E37/D37)/(G37/F37)</f>
        <v>1.11314436295372</v>
      </c>
      <c r="L37" s="1" t="n">
        <v>44</v>
      </c>
      <c r="M37" s="1" t="n">
        <f aca="false">H37-L37</f>
        <v>95</v>
      </c>
    </row>
    <row r="38" customFormat="false" ht="11.25" hidden="false" customHeight="false" outlineLevel="0" collapsed="false">
      <c r="A38" s="2"/>
    </row>
    <row r="40" customFormat="false" ht="11.25" hidden="false" customHeight="false" outlineLevel="0" collapsed="false">
      <c r="A40" s="3" t="s">
        <v>307</v>
      </c>
      <c r="B40" s="3"/>
      <c r="C40" s="3"/>
      <c r="D40" s="3" t="s">
        <v>7</v>
      </c>
      <c r="E40" s="3"/>
      <c r="G40" s="3" t="s">
        <v>8</v>
      </c>
      <c r="H40" s="3"/>
      <c r="I40" s="3"/>
    </row>
    <row r="41" customFormat="false" ht="147" hidden="false" customHeight="false" outlineLevel="0" collapsed="false">
      <c r="C41" s="232" t="s">
        <v>264</v>
      </c>
      <c r="D41" s="232" t="s">
        <v>308</v>
      </c>
      <c r="E41" s="232" t="s">
        <v>265</v>
      </c>
      <c r="F41" s="233" t="s">
        <v>266</v>
      </c>
      <c r="G41" s="232" t="s">
        <v>308</v>
      </c>
      <c r="H41" s="232" t="s">
        <v>265</v>
      </c>
      <c r="I41" s="233" t="s">
        <v>266</v>
      </c>
      <c r="J41" s="233" t="s">
        <v>309</v>
      </c>
      <c r="K41" s="233" t="s">
        <v>269</v>
      </c>
    </row>
    <row r="42" customFormat="false" ht="12" hidden="false" customHeight="false" outlineLevel="0" collapsed="false">
      <c r="A42" s="38" t="s">
        <v>310</v>
      </c>
      <c r="B42" s="38" t="s">
        <v>311</v>
      </c>
      <c r="C42" s="238" t="s">
        <v>274</v>
      </c>
      <c r="D42" s="248" t="n">
        <f aca="false">SUMIF($C$6:$C$37,"A",$L$6:$L$37)</f>
        <v>1728</v>
      </c>
      <c r="E42" s="249" t="n">
        <v>656</v>
      </c>
      <c r="F42" s="250" t="n">
        <v>9922</v>
      </c>
      <c r="G42" s="248" t="n">
        <f aca="false">SUMIF($C$6:$C$37,"A",$M$6:$M$37)</f>
        <v>1332</v>
      </c>
      <c r="H42" s="249" t="n">
        <v>721</v>
      </c>
      <c r="I42" s="250" t="n">
        <v>11837</v>
      </c>
      <c r="J42" s="5" t="n">
        <f aca="false">D42/(D42+G42)</f>
        <v>0.564705882352941</v>
      </c>
      <c r="K42" s="5" t="n">
        <f aca="false">(F42/E42)/(I42/H42)</f>
        <v>0.921274393849793</v>
      </c>
    </row>
    <row r="43" customFormat="false" ht="12" hidden="false" customHeight="false" outlineLevel="0" collapsed="false">
      <c r="A43" s="38"/>
      <c r="B43" s="38"/>
      <c r="C43" s="238" t="s">
        <v>281</v>
      </c>
      <c r="D43" s="248" t="n">
        <f aca="false">SUMIF($C$6:$C$37,"B",$L$6:$L$37)</f>
        <v>1277</v>
      </c>
      <c r="E43" s="249" t="n">
        <v>434</v>
      </c>
      <c r="F43" s="250" t="n">
        <v>4906</v>
      </c>
      <c r="G43" s="248" t="n">
        <f aca="false">SUMIF($C$6:$C$37,"B",$M$6:$M$37)</f>
        <v>793</v>
      </c>
      <c r="H43" s="249" t="n">
        <v>450</v>
      </c>
      <c r="I43" s="250" t="n">
        <v>4777</v>
      </c>
      <c r="J43" s="5" t="n">
        <f aca="false">D43/(D43+G43)</f>
        <v>0.616908212560386</v>
      </c>
      <c r="K43" s="5" t="n">
        <f aca="false">(F43/E43)/(I43/H43)</f>
        <v>1.06486630928344</v>
      </c>
    </row>
    <row r="44" customFormat="false" ht="12" hidden="false" customHeight="false" outlineLevel="0" collapsed="false">
      <c r="A44" s="38"/>
      <c r="B44" s="38"/>
      <c r="C44" s="238" t="s">
        <v>283</v>
      </c>
      <c r="D44" s="248" t="n">
        <f aca="false">SUMIF($C$6:$C$37,"C",$L$6:$L$37)</f>
        <v>1814</v>
      </c>
      <c r="E44" s="249" t="n">
        <v>375</v>
      </c>
      <c r="F44" s="250" t="n">
        <v>3849</v>
      </c>
      <c r="G44" s="248" t="n">
        <f aca="false">SUMIF($C$6:$C$37,"C",$M$6:$M$37)</f>
        <v>1543</v>
      </c>
      <c r="H44" s="249" t="n">
        <v>373</v>
      </c>
      <c r="I44" s="250" t="n">
        <v>3637</v>
      </c>
      <c r="J44" s="5" t="n">
        <f aca="false">D44/(D44+G44)</f>
        <v>0.540363419719988</v>
      </c>
      <c r="K44" s="5" t="n">
        <f aca="false">(F44/E44)/(I44/H44)</f>
        <v>1.05264558702227</v>
      </c>
    </row>
    <row r="46" customFormat="false" ht="11.25" hidden="false" customHeight="false" outlineLevel="0" collapsed="false">
      <c r="A46" s="1" t="s">
        <v>312</v>
      </c>
      <c r="D46" s="244"/>
      <c r="G46" s="244"/>
    </row>
    <row r="47" customFormat="false" ht="11.25" hidden="false" customHeight="false" outlineLevel="0" collapsed="false">
      <c r="A47" s="1" t="s">
        <v>313</v>
      </c>
      <c r="D47" s="251"/>
    </row>
    <row r="48" customFormat="false" ht="11.25" hidden="false" customHeight="false" outlineLevel="0" collapsed="false">
      <c r="A48" s="1" t="s">
        <v>314</v>
      </c>
    </row>
    <row r="51" customFormat="false" ht="71.25" hidden="false" customHeight="true" outlineLevel="0" collapsed="false">
      <c r="A51" s="252" t="s">
        <v>315</v>
      </c>
      <c r="B51" s="252"/>
      <c r="C51" s="252"/>
    </row>
    <row r="53" customFormat="false" ht="66.75" hidden="false" customHeight="true" outlineLevel="0" collapsed="false">
      <c r="A53" s="252" t="s">
        <v>316</v>
      </c>
      <c r="B53" s="252"/>
    </row>
    <row r="54" customFormat="false" ht="41.25" hidden="false" customHeight="true" outlineLevel="0" collapsed="false">
      <c r="A54" s="252" t="s">
        <v>317</v>
      </c>
      <c r="B54" s="252"/>
    </row>
    <row r="56" customFormat="false" ht="11.25" hidden="false" customHeight="true" outlineLevel="0" collapsed="false">
      <c r="A56" s="252" t="s">
        <v>318</v>
      </c>
      <c r="B56" s="252"/>
    </row>
    <row r="57" customFormat="false" ht="11.25" hidden="false" customHeight="false" outlineLevel="0" collapsed="false">
      <c r="A57" s="1" t="s">
        <v>319</v>
      </c>
    </row>
    <row r="58" customFormat="false" ht="144.75" hidden="false" customHeight="true" outlineLevel="0" collapsed="false">
      <c r="A58" s="138" t="s">
        <v>320</v>
      </c>
      <c r="B58" s="138"/>
    </row>
    <row r="60" customFormat="false" ht="11.25" hidden="false" customHeight="false" outlineLevel="0" collapsed="false">
      <c r="A60" s="1" t="s">
        <v>321</v>
      </c>
    </row>
  </sheetData>
  <mergeCells count="17">
    <mergeCell ref="A3:C3"/>
    <mergeCell ref="D3:E3"/>
    <mergeCell ref="F3:G3"/>
    <mergeCell ref="A6:A13"/>
    <mergeCell ref="A15:A27"/>
    <mergeCell ref="A29:A31"/>
    <mergeCell ref="A33:A35"/>
    <mergeCell ref="A40:C40"/>
    <mergeCell ref="D40:E40"/>
    <mergeCell ref="G40:I40"/>
    <mergeCell ref="A42:A44"/>
    <mergeCell ref="B42:B44"/>
    <mergeCell ref="A51:C51"/>
    <mergeCell ref="A53:B53"/>
    <mergeCell ref="A54:B54"/>
    <mergeCell ref="A56:B56"/>
    <mergeCell ref="A58:B58"/>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1.xml><?xml version="1.0" encoding="utf-8"?>
<worksheet xmlns="http://schemas.openxmlformats.org/spreadsheetml/2006/main" xmlns:r="http://schemas.openxmlformats.org/officeDocument/2006/relationships">
  <sheetPr filterMode="false">
    <pageSetUpPr fitToPage="false"/>
  </sheetPr>
  <dimension ref="A1:L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9" activeCellId="0" sqref="C19"/>
    </sheetView>
  </sheetViews>
  <sheetFormatPr defaultRowHeight="11.25" outlineLevelRow="0" outlineLevelCol="0"/>
  <cols>
    <col collapsed="false" customWidth="true" hidden="false" outlineLevel="0" max="1" min="1" style="1" width="111.71"/>
    <col collapsed="false" customWidth="true" hidden="false" outlineLevel="0" max="2" min="2" style="1" width="8.42"/>
    <col collapsed="false" customWidth="true" hidden="false" outlineLevel="0" max="3" min="3" style="1" width="12.29"/>
    <col collapsed="false" customWidth="true" hidden="false" outlineLevel="0" max="4" min="4" style="1" width="11.99"/>
    <col collapsed="false" customWidth="true" hidden="false" outlineLevel="0" max="5" min="5" style="1" width="10.85"/>
    <col collapsed="false" customWidth="true" hidden="false" outlineLevel="0" max="6" min="6" style="1" width="8.42"/>
    <col collapsed="false" customWidth="true" hidden="false" outlineLevel="0" max="7" min="7" style="1" width="12.29"/>
    <col collapsed="false" customWidth="true" hidden="false" outlineLevel="0" max="8" min="8" style="1" width="11.99"/>
    <col collapsed="false" customWidth="true" hidden="false" outlineLevel="0" max="9" min="9" style="1" width="10.85"/>
    <col collapsed="false" customWidth="true" hidden="false" outlineLevel="0" max="10" min="10" style="1" width="13.01"/>
    <col collapsed="false" customWidth="true" hidden="false" outlineLevel="0" max="11" min="11" style="1" width="10.29"/>
    <col collapsed="false" customWidth="true" hidden="false" outlineLevel="0" max="12" min="12" style="1" width="11.99"/>
    <col collapsed="false" customWidth="true" hidden="false" outlineLevel="0" max="1025" min="13" style="1" width="9.14"/>
  </cols>
  <sheetData>
    <row r="1" customFormat="false" ht="11.25" hidden="false" customHeight="false" outlineLevel="0" collapsed="false">
      <c r="A1" s="2" t="s">
        <v>322</v>
      </c>
    </row>
    <row r="2" customFormat="false" ht="11.25" hidden="false" customHeight="false" outlineLevel="0" collapsed="false">
      <c r="A2" s="2"/>
    </row>
    <row r="3" customFormat="false" ht="11.25" hidden="false" customHeight="false" outlineLevel="0" collapsed="false">
      <c r="A3" s="2"/>
      <c r="B3" s="253" t="s">
        <v>7</v>
      </c>
      <c r="C3" s="253"/>
      <c r="D3" s="253"/>
      <c r="E3" s="253"/>
      <c r="F3" s="253" t="s">
        <v>8</v>
      </c>
      <c r="G3" s="253"/>
      <c r="H3" s="253"/>
      <c r="I3" s="253"/>
    </row>
    <row r="4" customFormat="false" ht="101.25" hidden="false" customHeight="false" outlineLevel="0" collapsed="false">
      <c r="A4" s="2" t="s">
        <v>323</v>
      </c>
      <c r="B4" s="254" t="s">
        <v>324</v>
      </c>
      <c r="C4" s="254" t="s">
        <v>325</v>
      </c>
      <c r="D4" s="255" t="s">
        <v>326</v>
      </c>
      <c r="E4" s="255" t="s">
        <v>327</v>
      </c>
      <c r="F4" s="254" t="s">
        <v>324</v>
      </c>
      <c r="G4" s="254" t="s">
        <v>325</v>
      </c>
      <c r="H4" s="255" t="s">
        <v>326</v>
      </c>
      <c r="I4" s="255" t="s">
        <v>327</v>
      </c>
      <c r="J4" s="2" t="s">
        <v>328</v>
      </c>
      <c r="K4" s="17" t="s">
        <v>329</v>
      </c>
      <c r="L4" s="17" t="s">
        <v>330</v>
      </c>
    </row>
    <row r="5" customFormat="false" ht="11.25" hidden="false" customHeight="false" outlineLevel="0" collapsed="false">
      <c r="A5" s="256" t="s">
        <v>331</v>
      </c>
      <c r="B5" s="257" t="n">
        <v>10</v>
      </c>
      <c r="C5" s="258" t="n">
        <v>1236.7</v>
      </c>
      <c r="D5" s="259" t="n">
        <v>69542.48541</v>
      </c>
      <c r="E5" s="259" t="n">
        <v>1271.25</v>
      </c>
      <c r="F5" s="257" t="n">
        <v>26</v>
      </c>
      <c r="G5" s="258" t="n">
        <v>1140.46153846154</v>
      </c>
      <c r="H5" s="259" t="n">
        <v>64130.7753692308</v>
      </c>
      <c r="I5" s="259" t="n">
        <v>1519.36538461538</v>
      </c>
      <c r="J5" s="260" t="n">
        <f aca="false">B5+F5</f>
        <v>36</v>
      </c>
      <c r="K5" s="261" t="n">
        <v>0.24</v>
      </c>
      <c r="L5" s="261" t="n">
        <f aca="false">((E5/C5)/(I5/G5))</f>
        <v>0.7715872114403</v>
      </c>
    </row>
    <row r="6" customFormat="false" ht="11.25" hidden="false" customHeight="false" outlineLevel="0" collapsed="false">
      <c r="A6" s="262" t="s">
        <v>332</v>
      </c>
      <c r="B6" s="263" t="n">
        <v>90</v>
      </c>
      <c r="C6" s="264" t="n">
        <v>905.755555555556</v>
      </c>
      <c r="D6" s="265" t="n">
        <v>50932.7181266667</v>
      </c>
      <c r="E6" s="265" t="n">
        <v>915.555555555556</v>
      </c>
      <c r="F6" s="263" t="n">
        <v>95</v>
      </c>
      <c r="G6" s="264" t="n">
        <v>884.494736842105</v>
      </c>
      <c r="H6" s="265" t="n">
        <v>49737.1733905263</v>
      </c>
      <c r="I6" s="265" t="n">
        <v>922.7</v>
      </c>
      <c r="J6" s="260" t="n">
        <f aca="false">B6+F6</f>
        <v>185</v>
      </c>
      <c r="K6" s="261" t="n">
        <v>0.51</v>
      </c>
      <c r="L6" s="261" t="n">
        <f aca="false">((E6/C6)/(I6/G6))</f>
        <v>0.968965754027652</v>
      </c>
    </row>
    <row r="7" customFormat="false" ht="11.25" hidden="false" customHeight="false" outlineLevel="0" collapsed="false">
      <c r="A7" s="266" t="s">
        <v>333</v>
      </c>
      <c r="B7" s="267" t="n">
        <v>190</v>
      </c>
      <c r="C7" s="268" t="n">
        <v>657.215789473684</v>
      </c>
      <c r="D7" s="269" t="n">
        <v>36956.7554384211</v>
      </c>
      <c r="E7" s="269" t="n">
        <v>637.181578947368</v>
      </c>
      <c r="F7" s="267" t="n">
        <v>111</v>
      </c>
      <c r="G7" s="268" t="n">
        <v>671.738738738739</v>
      </c>
      <c r="H7" s="269" t="n">
        <v>37773.4142783784</v>
      </c>
      <c r="I7" s="269" t="n">
        <v>608.306306306306</v>
      </c>
      <c r="J7" s="260" t="n">
        <f aca="false">B7+F7</f>
        <v>301</v>
      </c>
      <c r="K7" s="261" t="n">
        <v>0.63</v>
      </c>
      <c r="L7" s="261" t="n">
        <f aca="false">((E7/C7)/(I7/G7))</f>
        <v>1.07061493812137</v>
      </c>
    </row>
    <row r="8" customFormat="false" ht="11.25" hidden="false" customHeight="false" outlineLevel="0" collapsed="false">
      <c r="A8" s="256" t="s">
        <v>334</v>
      </c>
      <c r="B8" s="257" t="n">
        <v>82</v>
      </c>
      <c r="C8" s="258" t="n">
        <v>547.878048780488</v>
      </c>
      <c r="D8" s="259" t="n">
        <v>30808.442802439</v>
      </c>
      <c r="E8" s="259" t="n">
        <v>376.80487804878</v>
      </c>
      <c r="F8" s="257" t="n">
        <v>50</v>
      </c>
      <c r="G8" s="258" t="n">
        <v>528.22</v>
      </c>
      <c r="H8" s="259" t="n">
        <v>29703.025506</v>
      </c>
      <c r="I8" s="259" t="n">
        <v>406.52</v>
      </c>
      <c r="J8" s="260" t="n">
        <f aca="false">B8+F8</f>
        <v>132</v>
      </c>
      <c r="K8" s="261" t="n">
        <v>0.64</v>
      </c>
      <c r="L8" s="261" t="n">
        <f aca="false">((E8/C8)/(I8/G8))</f>
        <v>0.893646049909995</v>
      </c>
    </row>
    <row r="9" customFormat="false" ht="11.25" hidden="false" customHeight="false" outlineLevel="0" collapsed="false">
      <c r="A9" s="262" t="s">
        <v>335</v>
      </c>
      <c r="B9" s="263" t="n">
        <v>75</v>
      </c>
      <c r="C9" s="264" t="n">
        <v>453.373333333333</v>
      </c>
      <c r="D9" s="265" t="n">
        <v>25494.225292</v>
      </c>
      <c r="E9" s="265" t="n">
        <v>264.826666666667</v>
      </c>
      <c r="F9" s="263" t="n">
        <v>57</v>
      </c>
      <c r="G9" s="264" t="n">
        <v>443.245614035088</v>
      </c>
      <c r="H9" s="265" t="n">
        <v>24924.7203421053</v>
      </c>
      <c r="I9" s="265" t="n">
        <v>270</v>
      </c>
      <c r="J9" s="260" t="n">
        <f aca="false">B9+F9</f>
        <v>132</v>
      </c>
      <c r="K9" s="261" t="n">
        <v>0.57</v>
      </c>
      <c r="L9" s="261" t="n">
        <f aca="false">((E9/C9)/(I9/G9))</f>
        <v>0.958928938292472</v>
      </c>
    </row>
    <row r="10" customFormat="false" ht="11.25" hidden="false" customHeight="false" outlineLevel="0" collapsed="false">
      <c r="A10" s="270" t="s">
        <v>258</v>
      </c>
      <c r="B10" s="260" t="n">
        <f aca="false">SUM(B5:B9)</f>
        <v>447</v>
      </c>
      <c r="C10" s="271" t="n">
        <v>665.96196868009</v>
      </c>
      <c r="D10" s="272" t="n">
        <v>37448.5732114095</v>
      </c>
      <c r="E10" s="272" t="n">
        <v>597.174496644295</v>
      </c>
      <c r="F10" s="260" t="n">
        <f aca="false">SUM(F5:F9)</f>
        <v>339</v>
      </c>
      <c r="G10" s="271" t="n">
        <v>707.722713864307</v>
      </c>
      <c r="H10" s="272" t="n">
        <v>39796.8759628319</v>
      </c>
      <c r="I10" s="272" t="n">
        <v>679.6401179941</v>
      </c>
      <c r="J10" s="260" t="n">
        <f aca="false">B10+F10</f>
        <v>786</v>
      </c>
      <c r="K10" s="273" t="n">
        <v>0.57</v>
      </c>
      <c r="L10" s="273" t="n">
        <f aca="false">((E10/C10)/(I10/G10))</f>
        <v>0.933761473659479</v>
      </c>
    </row>
    <row r="11" customFormat="false" ht="11.25" hidden="false" customHeight="false" outlineLevel="0" collapsed="false">
      <c r="A11" s="1" t="s">
        <v>336</v>
      </c>
      <c r="D11" s="251"/>
      <c r="E11" s="274"/>
    </row>
    <row r="12" customFormat="false" ht="11.25" hidden="false" customHeight="false" outlineLevel="0" collapsed="false">
      <c r="A12" s="1" t="s">
        <v>337</v>
      </c>
    </row>
    <row r="13" customFormat="false" ht="103.5" hidden="false" customHeight="true" outlineLevel="0" collapsed="false">
      <c r="A13" s="252" t="s">
        <v>338</v>
      </c>
      <c r="B13" s="252"/>
      <c r="C13" s="252"/>
      <c r="D13" s="274"/>
      <c r="H13" s="274"/>
    </row>
    <row r="14" customFormat="false" ht="11.25" hidden="false" customHeight="false" outlineLevel="0" collapsed="false">
      <c r="F14" s="251"/>
    </row>
    <row r="15" customFormat="false" ht="11.25" hidden="false" customHeight="false" outlineLevel="0" collapsed="false">
      <c r="A15" s="1" t="s">
        <v>339</v>
      </c>
    </row>
  </sheetData>
  <mergeCells count="3">
    <mergeCell ref="B3:E3"/>
    <mergeCell ref="F3:I3"/>
    <mergeCell ref="A13:C1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2.xml><?xml version="1.0" encoding="utf-8"?>
<worksheet xmlns="http://schemas.openxmlformats.org/spreadsheetml/2006/main" xmlns:r="http://schemas.openxmlformats.org/officeDocument/2006/relationships">
  <sheetPr filterMode="false">
    <pageSetUpPr fitToPage="false"/>
  </sheetPr>
  <dimension ref="A1:C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7" activeCellId="0" sqref="E27"/>
    </sheetView>
  </sheetViews>
  <sheetFormatPr defaultRowHeight="11.25" outlineLevelRow="0" outlineLevelCol="0"/>
  <cols>
    <col collapsed="false" customWidth="true" hidden="false" outlineLevel="0" max="1" min="1" style="1" width="39.43"/>
    <col collapsed="false" customWidth="true" hidden="false" outlineLevel="0" max="1025" min="2" style="1" width="9.14"/>
  </cols>
  <sheetData>
    <row r="1" customFormat="false" ht="11.25" hidden="false" customHeight="false" outlineLevel="0" collapsed="false">
      <c r="A1" s="2" t="s">
        <v>340</v>
      </c>
    </row>
    <row r="2" customFormat="false" ht="11.25" hidden="false" customHeight="false" outlineLevel="0" collapsed="false">
      <c r="A2" s="2"/>
    </row>
    <row r="3" customFormat="false" ht="11.25" hidden="false" customHeight="false" outlineLevel="0" collapsed="false">
      <c r="A3" s="2"/>
      <c r="B3" s="2" t="n">
        <v>2015</v>
      </c>
      <c r="C3" s="2" t="n">
        <v>2014</v>
      </c>
    </row>
    <row r="4" customFormat="false" ht="11.25" hidden="false" customHeight="false" outlineLevel="0" collapsed="false">
      <c r="A4" s="2" t="s">
        <v>341</v>
      </c>
      <c r="B4" s="275" t="n">
        <v>-0.0791100127586847</v>
      </c>
      <c r="C4" s="275" t="n">
        <v>-0.0823092904217958</v>
      </c>
    </row>
    <row r="5" customFormat="false" ht="11.25" hidden="false" customHeight="false" outlineLevel="0" collapsed="false">
      <c r="A5" s="276" t="s">
        <v>342</v>
      </c>
      <c r="B5" s="276"/>
      <c r="C5" s="276"/>
    </row>
    <row r="6" customFormat="false" ht="11.25" hidden="false" customHeight="false" outlineLevel="0" collapsed="false">
      <c r="A6" s="277" t="s">
        <v>343</v>
      </c>
      <c r="B6" s="275" t="n">
        <v>-0.0218875597159403</v>
      </c>
      <c r="C6" s="275" t="n">
        <v>-0.0104841836399342</v>
      </c>
    </row>
    <row r="7" customFormat="false" ht="11.25" hidden="false" customHeight="false" outlineLevel="0" collapsed="false">
      <c r="A7" s="278" t="s">
        <v>344</v>
      </c>
      <c r="B7" s="279" t="n">
        <v>-0.0736528669515275</v>
      </c>
      <c r="C7" s="279" t="n">
        <v>-0.068191191624936</v>
      </c>
    </row>
    <row r="8" customFormat="false" ht="11.25" hidden="false" customHeight="false" outlineLevel="0" collapsed="false">
      <c r="A8" s="278" t="s">
        <v>345</v>
      </c>
      <c r="B8" s="279" t="n">
        <v>-0.0322899194436261</v>
      </c>
      <c r="C8" s="279" t="n">
        <v>-0.0543431682769474</v>
      </c>
    </row>
    <row r="9" customFormat="false" ht="11.25" hidden="false" customHeight="false" outlineLevel="0" collapsed="false">
      <c r="A9" s="278" t="s">
        <v>346</v>
      </c>
      <c r="B9" s="279" t="n">
        <v>-0.032855868632681</v>
      </c>
      <c r="C9" s="279" t="n">
        <v>-0.0260356122579307</v>
      </c>
    </row>
    <row r="10" customFormat="false" ht="11.25" hidden="false" customHeight="false" outlineLevel="0" collapsed="false">
      <c r="A10" s="277" t="s">
        <v>347</v>
      </c>
      <c r="B10" s="275" t="n">
        <v>-0.0566934326892316</v>
      </c>
      <c r="C10" s="275" t="n">
        <v>-0.0638293542645075</v>
      </c>
    </row>
    <row r="11" customFormat="false" ht="11.25" hidden="false" customHeight="false" outlineLevel="0" collapsed="false">
      <c r="A11" s="278" t="s">
        <v>344</v>
      </c>
      <c r="B11" s="279" t="n">
        <v>-0.11123873514483</v>
      </c>
      <c r="C11" s="279" t="n">
        <v>-0.118167299671094</v>
      </c>
    </row>
    <row r="12" customFormat="false" ht="11.25" hidden="false" customHeight="false" outlineLevel="0" collapsed="false">
      <c r="A12" s="278" t="s">
        <v>345</v>
      </c>
      <c r="B12" s="279" t="n">
        <v>-0.0338410450403842</v>
      </c>
      <c r="C12" s="279" t="n">
        <v>-0.0455464076768042</v>
      </c>
    </row>
    <row r="13" customFormat="false" ht="11.25" hidden="false" customHeight="false" outlineLevel="0" collapsed="false">
      <c r="A13" s="278" t="s">
        <v>346</v>
      </c>
      <c r="B13" s="279" t="n">
        <v>-0.031272464326107</v>
      </c>
      <c r="C13" s="279" t="n">
        <v>-0.0465471298661155</v>
      </c>
    </row>
    <row r="14" customFormat="false" ht="11.25" hidden="false" customHeight="false" outlineLevel="0" collapsed="false">
      <c r="A14" s="277" t="s">
        <v>348</v>
      </c>
      <c r="B14" s="275" t="n">
        <v>-0.0833344932519786</v>
      </c>
      <c r="C14" s="275" t="n">
        <v>-0.0833279670937306</v>
      </c>
    </row>
    <row r="15" customFormat="false" ht="11.25" hidden="false" customHeight="false" outlineLevel="0" collapsed="false">
      <c r="A15" s="278" t="s">
        <v>344</v>
      </c>
      <c r="B15" s="279" t="n">
        <v>-0.0915293051058398</v>
      </c>
      <c r="C15" s="279" t="n">
        <v>-0.102370626633932</v>
      </c>
    </row>
    <row r="16" customFormat="false" ht="11.25" hidden="false" customHeight="false" outlineLevel="0" collapsed="false">
      <c r="A16" s="278" t="s">
        <v>345</v>
      </c>
      <c r="B16" s="279" t="n">
        <v>-0.0359905454183013</v>
      </c>
      <c r="C16" s="279" t="n">
        <v>-0.0559608082679625</v>
      </c>
    </row>
    <row r="17" customFormat="false" ht="11.25" hidden="false" customHeight="false" outlineLevel="0" collapsed="false">
      <c r="A17" s="278" t="s">
        <v>346</v>
      </c>
      <c r="B17" s="279" t="n">
        <v>-0.0626473540764558</v>
      </c>
      <c r="C17" s="279" t="n">
        <v>-0.062176757673738</v>
      </c>
    </row>
    <row r="18" customFormat="false" ht="11.25" hidden="false" customHeight="false" outlineLevel="0" collapsed="false">
      <c r="A18" s="1" t="s">
        <v>349</v>
      </c>
      <c r="B18" s="279"/>
      <c r="C18" s="279"/>
    </row>
    <row r="19" customFormat="false" ht="11.25" hidden="false" customHeight="false" outlineLevel="0" collapsed="false">
      <c r="A19" s="1" t="s">
        <v>350</v>
      </c>
    </row>
    <row r="20" customFormat="false" ht="11.25" hidden="false" customHeight="false" outlineLevel="0" collapsed="false">
      <c r="A20" s="1" t="s">
        <v>351</v>
      </c>
    </row>
    <row r="22" customFormat="false" ht="11.25" hidden="false" customHeight="false" outlineLevel="0" collapsed="false">
      <c r="A22" s="1" t="s">
        <v>352</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3.xml><?xml version="1.0" encoding="utf-8"?>
<worksheet xmlns="http://schemas.openxmlformats.org/spreadsheetml/2006/main" xmlns:r="http://schemas.openxmlformats.org/officeDocument/2006/relationships">
  <sheetPr filterMode="false">
    <pageSetUpPr fitToPage="false"/>
  </sheetPr>
  <dimension ref="A1:C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1" activeCellId="0" sqref="G21"/>
    </sheetView>
  </sheetViews>
  <sheetFormatPr defaultRowHeight="11.25" outlineLevelRow="0" outlineLevelCol="0"/>
  <cols>
    <col collapsed="false" customWidth="true" hidden="false" outlineLevel="0" max="1" min="1" style="1" width="34.86"/>
    <col collapsed="false" customWidth="true" hidden="false" outlineLevel="0" max="1025" min="2" style="1" width="9.14"/>
  </cols>
  <sheetData>
    <row r="1" customFormat="false" ht="11.25" hidden="false" customHeight="false" outlineLevel="0" collapsed="false">
      <c r="A1" s="2" t="s">
        <v>353</v>
      </c>
    </row>
    <row r="2" customFormat="false" ht="11.25" hidden="false" customHeight="false" outlineLevel="0" collapsed="false">
      <c r="A2" s="2"/>
    </row>
    <row r="3" customFormat="false" ht="11.25" hidden="false" customHeight="false" outlineLevel="0" collapsed="false">
      <c r="B3" s="2" t="n">
        <v>2015</v>
      </c>
      <c r="C3" s="2" t="n">
        <v>2014</v>
      </c>
    </row>
    <row r="4" customFormat="false" ht="11.25" hidden="false" customHeight="false" outlineLevel="0" collapsed="false">
      <c r="A4" s="2" t="s">
        <v>354</v>
      </c>
      <c r="B4" s="5" t="n">
        <v>0.533589743589744</v>
      </c>
      <c r="C4" s="5" t="n">
        <v>0.530640596861333</v>
      </c>
    </row>
    <row r="5" customFormat="false" ht="11.25" hidden="false" customHeight="false" outlineLevel="0" collapsed="false">
      <c r="A5" s="276" t="s">
        <v>355</v>
      </c>
      <c r="B5" s="280"/>
      <c r="C5" s="280"/>
    </row>
    <row r="6" customFormat="false" ht="11.25" hidden="false" customHeight="false" outlineLevel="0" collapsed="false">
      <c r="A6" s="1" t="s">
        <v>356</v>
      </c>
      <c r="B6" s="4" t="n">
        <v>0.603076923076923</v>
      </c>
      <c r="C6" s="4" t="n">
        <v>0.595679012345679</v>
      </c>
    </row>
    <row r="7" customFormat="false" ht="11.25" hidden="false" customHeight="false" outlineLevel="0" collapsed="false">
      <c r="A7" s="1" t="s">
        <v>357</v>
      </c>
      <c r="B7" s="4"/>
      <c r="C7" s="4"/>
    </row>
    <row r="8" customFormat="false" ht="11.25" hidden="false" customHeight="false" outlineLevel="0" collapsed="false">
      <c r="A8" s="1" t="s">
        <v>358</v>
      </c>
      <c r="B8" s="4" t="n">
        <v>0.431282051282051</v>
      </c>
      <c r="C8" s="4" t="n">
        <v>0.412037037037037</v>
      </c>
    </row>
    <row r="9" customFormat="false" ht="11.25" hidden="false" customHeight="false" outlineLevel="0" collapsed="false">
      <c r="A9" s="1" t="s">
        <v>359</v>
      </c>
      <c r="B9" s="4" t="n">
        <v>0.409230769230769</v>
      </c>
      <c r="C9" s="4" t="n">
        <v>0.383744855967078</v>
      </c>
    </row>
    <row r="10" customFormat="false" ht="11.25" hidden="false" customHeight="false" outlineLevel="0" collapsed="false">
      <c r="A10" s="1" t="s">
        <v>360</v>
      </c>
      <c r="B10" s="4" t="n">
        <v>0.307692307692308</v>
      </c>
      <c r="C10" s="4" t="n">
        <v>0.338461538461538</v>
      </c>
    </row>
    <row r="11" customFormat="false" ht="92.25" hidden="false" customHeight="true" outlineLevel="0" collapsed="false">
      <c r="A11" s="7" t="s">
        <v>361</v>
      </c>
      <c r="B11" s="279"/>
      <c r="C11" s="279"/>
    </row>
    <row r="12" customFormat="false" ht="11.25" hidden="false" customHeight="false" outlineLevel="0" collapsed="false">
      <c r="A12" s="1" t="s">
        <v>362</v>
      </c>
    </row>
    <row r="13" customFormat="false" ht="11.25" hidden="false" customHeight="false" outlineLevel="0" collapsed="false">
      <c r="A13" s="1" t="s">
        <v>363</v>
      </c>
    </row>
    <row r="14" customFormat="false" ht="11.25" hidden="false" customHeight="false" outlineLevel="0" collapsed="false">
      <c r="A14" s="1" t="s">
        <v>351</v>
      </c>
    </row>
    <row r="16" customFormat="false" ht="11.25" hidden="false" customHeight="false" outlineLevel="0" collapsed="false">
      <c r="A16" s="1" t="s">
        <v>364</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4.xml><?xml version="1.0" encoding="utf-8"?>
<worksheet xmlns="http://schemas.openxmlformats.org/spreadsheetml/2006/main" xmlns:r="http://schemas.openxmlformats.org/officeDocument/2006/relationships">
  <sheetPr filterMode="false">
    <pageSetUpPr fitToPage="false"/>
  </sheetPr>
  <dimension ref="A1:C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9" activeCellId="0" sqref="D29"/>
    </sheetView>
  </sheetViews>
  <sheetFormatPr defaultRowHeight="11.25" outlineLevelRow="0" outlineLevelCol="0"/>
  <cols>
    <col collapsed="false" customWidth="true" hidden="false" outlineLevel="0" max="1" min="1" style="1" width="38.29"/>
    <col collapsed="false" customWidth="true" hidden="false" outlineLevel="0" max="1025" min="2" style="1" width="9.14"/>
  </cols>
  <sheetData>
    <row r="1" customFormat="false" ht="14.85" hidden="false" customHeight="true" outlineLevel="0" collapsed="false">
      <c r="A1" s="2" t="s">
        <v>365</v>
      </c>
      <c r="B1" s="2"/>
      <c r="C1" s="2"/>
    </row>
    <row r="2" customFormat="false" ht="14.85" hidden="false" customHeight="true" outlineLevel="0" collapsed="false">
      <c r="A2" s="2"/>
      <c r="B2" s="2"/>
      <c r="C2" s="2"/>
    </row>
    <row r="3" customFormat="false" ht="11.25" hidden="false" customHeight="false" outlineLevel="0" collapsed="false">
      <c r="B3" s="2" t="n">
        <v>2015</v>
      </c>
      <c r="C3" s="2" t="n">
        <v>2014</v>
      </c>
    </row>
    <row r="4" customFormat="false" ht="11.25" hidden="false" customHeight="false" outlineLevel="0" collapsed="false">
      <c r="A4" s="2" t="s">
        <v>341</v>
      </c>
      <c r="B4" s="5" t="n">
        <v>-0.113164390152201</v>
      </c>
      <c r="C4" s="5" t="n">
        <v>-0.109360577943869</v>
      </c>
    </row>
    <row r="5" customFormat="false" ht="11.25" hidden="false" customHeight="false" outlineLevel="0" collapsed="false">
      <c r="A5" s="276" t="s">
        <v>342</v>
      </c>
      <c r="B5" s="280"/>
      <c r="C5" s="280"/>
    </row>
    <row r="6" customFormat="false" ht="11.25" hidden="false" customHeight="false" outlineLevel="0" collapsed="false">
      <c r="A6" s="277" t="s">
        <v>343</v>
      </c>
      <c r="B6" s="5" t="n">
        <v>-0.0751844242135804</v>
      </c>
      <c r="C6" s="5" t="n">
        <v>-0.0364833032773406</v>
      </c>
    </row>
    <row r="7" customFormat="false" ht="11.25" hidden="false" customHeight="false" outlineLevel="0" collapsed="false">
      <c r="A7" s="278" t="s">
        <v>344</v>
      </c>
      <c r="B7" s="4" t="n">
        <v>-0.0811145660943465</v>
      </c>
      <c r="C7" s="4" t="n">
        <v>-0.0744080069321166</v>
      </c>
    </row>
    <row r="8" customFormat="false" ht="11.25" hidden="false" customHeight="false" outlineLevel="0" collapsed="false">
      <c r="A8" s="278" t="s">
        <v>345</v>
      </c>
      <c r="B8" s="4" t="n">
        <v>-0.0947470301772865</v>
      </c>
      <c r="C8" s="4" t="n">
        <v>-0.0686837389235906</v>
      </c>
    </row>
    <row r="9" customFormat="false" ht="11.25" hidden="false" customHeight="false" outlineLevel="0" collapsed="false">
      <c r="A9" s="278" t="s">
        <v>346</v>
      </c>
      <c r="B9" s="4" t="n">
        <v>-0.068194070279032</v>
      </c>
      <c r="C9" s="4" t="n">
        <v>0.0211417082098184</v>
      </c>
    </row>
    <row r="10" customFormat="false" ht="11.25" hidden="false" customHeight="false" outlineLevel="0" collapsed="false">
      <c r="A10" s="277" t="s">
        <v>347</v>
      </c>
      <c r="B10" s="5" t="n">
        <v>-0.0720075954800571</v>
      </c>
      <c r="C10" s="5" t="n">
        <v>-0.0674078835549989</v>
      </c>
    </row>
    <row r="11" customFormat="false" ht="11.25" hidden="false" customHeight="false" outlineLevel="0" collapsed="false">
      <c r="A11" s="278" t="s">
        <v>344</v>
      </c>
      <c r="B11" s="4" t="n">
        <v>-0.0756550108533893</v>
      </c>
      <c r="C11" s="4" t="n">
        <v>-0.0771740883638778</v>
      </c>
    </row>
    <row r="12" customFormat="false" ht="11.25" hidden="false" customHeight="false" outlineLevel="0" collapsed="false">
      <c r="A12" s="278" t="s">
        <v>345</v>
      </c>
      <c r="B12" s="4" t="n">
        <v>-0.083482580754783</v>
      </c>
      <c r="C12" s="4" t="n">
        <v>-0.0685576944162254</v>
      </c>
    </row>
    <row r="13" customFormat="false" ht="11.25" hidden="false" customHeight="false" outlineLevel="0" collapsed="false">
      <c r="A13" s="278" t="s">
        <v>346</v>
      </c>
      <c r="B13" s="4" t="n">
        <v>-0.0824704246780687</v>
      </c>
      <c r="C13" s="4" t="n">
        <v>-0.119168547504434</v>
      </c>
    </row>
    <row r="14" customFormat="false" ht="11.25" hidden="false" customHeight="false" outlineLevel="0" collapsed="false">
      <c r="A14" s="277" t="s">
        <v>348</v>
      </c>
      <c r="B14" s="5" t="n">
        <v>-0.126373413562466</v>
      </c>
      <c r="C14" s="5" t="n">
        <v>-0.123311064946781</v>
      </c>
    </row>
    <row r="15" customFormat="false" ht="11.25" hidden="false" customHeight="false" outlineLevel="0" collapsed="false">
      <c r="A15" s="278" t="s">
        <v>344</v>
      </c>
      <c r="B15" s="4" t="n">
        <v>-0.129308311538409</v>
      </c>
      <c r="C15" s="4" t="n">
        <v>-0.125589981312398</v>
      </c>
    </row>
    <row r="16" customFormat="false" ht="11.25" hidden="false" customHeight="false" outlineLevel="0" collapsed="false">
      <c r="A16" s="278" t="s">
        <v>345</v>
      </c>
      <c r="B16" s="4" t="n">
        <v>-0.087300634566113</v>
      </c>
      <c r="C16" s="4" t="n">
        <v>-0.0964081483210384</v>
      </c>
    </row>
    <row r="17" customFormat="false" ht="11.25" hidden="false" customHeight="false" outlineLevel="0" collapsed="false">
      <c r="A17" s="278" t="s">
        <v>346</v>
      </c>
      <c r="B17" s="4" t="n">
        <v>-0.0194237863811714</v>
      </c>
      <c r="C17" s="4" t="n">
        <v>-0.0146254353393277</v>
      </c>
    </row>
    <row r="18" customFormat="false" ht="11.25" hidden="false" customHeight="false" outlineLevel="0" collapsed="false">
      <c r="A18" s="1" t="s">
        <v>366</v>
      </c>
    </row>
    <row r="19" customFormat="false" ht="11.25" hidden="false" customHeight="false" outlineLevel="0" collapsed="false">
      <c r="A19" s="1" t="s">
        <v>367</v>
      </c>
    </row>
    <row r="20" customFormat="false" ht="11.25" hidden="false" customHeight="false" outlineLevel="0" collapsed="false">
      <c r="A20" s="1" t="s">
        <v>351</v>
      </c>
    </row>
    <row r="22" customFormat="false" ht="11.25" hidden="false" customHeight="false" outlineLevel="0" collapsed="false">
      <c r="A22" s="1" t="s">
        <v>368</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5.xml><?xml version="1.0" encoding="utf-8"?>
<worksheet xmlns="http://schemas.openxmlformats.org/spreadsheetml/2006/main" xmlns:r="http://schemas.openxmlformats.org/officeDocument/2006/relationships">
  <sheetPr filterMode="false">
    <pageSetUpPr fitToPage="false"/>
  </sheetPr>
  <dimension ref="A1:C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1" activeCellId="0" sqref="F11"/>
    </sheetView>
  </sheetViews>
  <sheetFormatPr defaultRowHeight="11.25" outlineLevelRow="0" outlineLevelCol="0"/>
  <cols>
    <col collapsed="false" customWidth="true" hidden="false" outlineLevel="0" max="1" min="1" style="1" width="41.15"/>
    <col collapsed="false" customWidth="true" hidden="false" outlineLevel="0" max="1025" min="2" style="1" width="9.14"/>
  </cols>
  <sheetData>
    <row r="1" customFormat="false" ht="11.25" hidden="false" customHeight="false" outlineLevel="0" collapsed="false">
      <c r="A1" s="2" t="s">
        <v>369</v>
      </c>
    </row>
    <row r="2" customFormat="false" ht="11.25" hidden="false" customHeight="false" outlineLevel="0" collapsed="false">
      <c r="A2" s="2"/>
    </row>
    <row r="3" customFormat="false" ht="11.25" hidden="false" customHeight="false" outlineLevel="0" collapsed="false">
      <c r="B3" s="2" t="n">
        <v>2015</v>
      </c>
      <c r="C3" s="2" t="n">
        <v>2014</v>
      </c>
    </row>
    <row r="4" customFormat="false" ht="11.25" hidden="false" customHeight="false" outlineLevel="0" collapsed="false">
      <c r="A4" s="2" t="s">
        <v>354</v>
      </c>
      <c r="B4" s="5" t="n">
        <v>0.461486410285328</v>
      </c>
      <c r="C4" s="5" t="n">
        <v>0.461799852749618</v>
      </c>
    </row>
    <row r="5" customFormat="false" ht="11.25" hidden="false" customHeight="false" outlineLevel="0" collapsed="false">
      <c r="A5" s="276" t="s">
        <v>355</v>
      </c>
      <c r="B5" s="280"/>
      <c r="C5" s="280"/>
    </row>
    <row r="6" customFormat="false" ht="11.25" hidden="false" customHeight="false" outlineLevel="0" collapsed="false">
      <c r="A6" s="1" t="s">
        <v>356</v>
      </c>
      <c r="B6" s="4" t="n">
        <v>0.58173618940248</v>
      </c>
      <c r="C6" s="4" t="n">
        <v>0.562853907134768</v>
      </c>
    </row>
    <row r="7" customFormat="false" ht="11.25" hidden="false" customHeight="false" outlineLevel="0" collapsed="false">
      <c r="A7" s="1" t="s">
        <v>357</v>
      </c>
      <c r="B7" s="4"/>
      <c r="C7" s="4"/>
    </row>
    <row r="8" customFormat="false" ht="11.25" hidden="false" customHeight="false" outlineLevel="0" collapsed="false">
      <c r="A8" s="1" t="s">
        <v>358</v>
      </c>
      <c r="B8" s="4" t="n">
        <v>0.320180383314543</v>
      </c>
      <c r="C8" s="4" t="n">
        <v>0.328992072480181</v>
      </c>
    </row>
    <row r="9" customFormat="false" ht="11.25" hidden="false" customHeight="false" outlineLevel="0" collapsed="false">
      <c r="A9" s="1" t="s">
        <v>359</v>
      </c>
      <c r="B9" s="4" t="n">
        <v>0.286358511837655</v>
      </c>
      <c r="C9" s="4" t="n">
        <v>0.295583238958097</v>
      </c>
    </row>
    <row r="10" customFormat="false" ht="11.25" hidden="false" customHeight="false" outlineLevel="0" collapsed="false">
      <c r="A10" s="1" t="s">
        <v>360</v>
      </c>
      <c r="B10" s="4" t="n">
        <v>0.275280898876404</v>
      </c>
      <c r="C10" s="4" t="n">
        <v>0.271186440677966</v>
      </c>
    </row>
    <row r="11" customFormat="false" ht="67.5" hidden="false" customHeight="true" outlineLevel="0" collapsed="false">
      <c r="A11" s="7" t="s">
        <v>370</v>
      </c>
      <c r="B11" s="279"/>
      <c r="C11" s="279"/>
    </row>
    <row r="12" customFormat="false" ht="11.25" hidden="false" customHeight="false" outlineLevel="0" collapsed="false">
      <c r="A12" s="1" t="s">
        <v>367</v>
      </c>
    </row>
    <row r="13" customFormat="false" ht="11.25" hidden="false" customHeight="false" outlineLevel="0" collapsed="false">
      <c r="A13" s="1" t="s">
        <v>363</v>
      </c>
    </row>
    <row r="14" customFormat="false" ht="11.25" hidden="false" customHeight="false" outlineLevel="0" collapsed="false">
      <c r="A14" s="1" t="s">
        <v>351</v>
      </c>
    </row>
    <row r="16" customFormat="false" ht="11.25" hidden="false" customHeight="false" outlineLevel="0" collapsed="false">
      <c r="A16" s="1" t="s">
        <v>371</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6.xml><?xml version="1.0" encoding="utf-8"?>
<worksheet xmlns="http://schemas.openxmlformats.org/spreadsheetml/2006/main" xmlns:r="http://schemas.openxmlformats.org/officeDocument/2006/relationships">
  <sheetPr filterMode="false">
    <pageSetUpPr fitToPage="false"/>
  </sheetPr>
  <dimension ref="A1:R21"/>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F22" activeCellId="0" sqref="F22"/>
    </sheetView>
  </sheetViews>
  <sheetFormatPr defaultRowHeight="11.25" outlineLevelRow="0" outlineLevelCol="0"/>
  <cols>
    <col collapsed="false" customWidth="true" hidden="false" outlineLevel="0" max="1" min="1" style="1" width="29.71"/>
    <col collapsed="false" customWidth="true" hidden="false" outlineLevel="0" max="2" min="2" style="1" width="12.14"/>
    <col collapsed="false" customWidth="true" hidden="false" outlineLevel="0" max="3" min="3" style="281" width="10.42"/>
    <col collapsed="false" customWidth="true" hidden="false" outlineLevel="0" max="4" min="4" style="281" width="10.29"/>
    <col collapsed="false" customWidth="true" hidden="false" outlineLevel="0" max="5" min="5" style="281" width="9.29"/>
    <col collapsed="false" customWidth="true" hidden="false" outlineLevel="0" max="6" min="6" style="281" width="12.57"/>
    <col collapsed="false" customWidth="true" hidden="false" outlineLevel="0" max="7" min="7" style="1" width="9.14"/>
    <col collapsed="false" customWidth="true" hidden="false" outlineLevel="0" max="8" min="8" style="1" width="13.14"/>
    <col collapsed="false" customWidth="true" hidden="false" outlineLevel="0" max="10" min="9" style="1" width="9.14"/>
    <col collapsed="false" customWidth="true" hidden="false" outlineLevel="0" max="11" min="11" style="281" width="10.29"/>
    <col collapsed="false" customWidth="true" hidden="false" outlineLevel="0" max="12" min="12" style="281" width="11.29"/>
    <col collapsed="false" customWidth="true" hidden="false" outlineLevel="0" max="14" min="13" style="281" width="9.14"/>
    <col collapsed="false" customWidth="true" hidden="false" outlineLevel="0" max="15" min="15" style="1" width="9.14"/>
    <col collapsed="false" customWidth="true" hidden="false" outlineLevel="0" max="16" min="16" style="1" width="12.42"/>
    <col collapsed="false" customWidth="true" hidden="false" outlineLevel="0" max="1025" min="17" style="1" width="9.14"/>
  </cols>
  <sheetData>
    <row r="1" customFormat="false" ht="11.25" hidden="false" customHeight="false" outlineLevel="0" collapsed="false">
      <c r="A1" s="2" t="s">
        <v>372</v>
      </c>
    </row>
    <row r="3" customFormat="false" ht="12.75" hidden="false" customHeight="true" outlineLevel="0" collapsed="false">
      <c r="A3" s="282" t="s">
        <v>373</v>
      </c>
      <c r="B3" s="282" t="s">
        <v>264</v>
      </c>
      <c r="C3" s="283" t="s">
        <v>374</v>
      </c>
      <c r="D3" s="283"/>
      <c r="E3" s="283"/>
      <c r="F3" s="283" t="s">
        <v>375</v>
      </c>
      <c r="G3" s="282" t="s">
        <v>376</v>
      </c>
      <c r="H3" s="282" t="s">
        <v>377</v>
      </c>
      <c r="I3" s="282" t="s">
        <v>378</v>
      </c>
      <c r="J3" s="282" t="s">
        <v>379</v>
      </c>
      <c r="K3" s="283" t="s">
        <v>380</v>
      </c>
      <c r="L3" s="283"/>
      <c r="M3" s="283"/>
      <c r="N3" s="283" t="s">
        <v>375</v>
      </c>
      <c r="O3" s="282" t="s">
        <v>376</v>
      </c>
      <c r="P3" s="282" t="s">
        <v>377</v>
      </c>
      <c r="Q3" s="282" t="s">
        <v>378</v>
      </c>
      <c r="R3" s="282" t="s">
        <v>379</v>
      </c>
    </row>
    <row r="4" customFormat="false" ht="33.75" hidden="false" customHeight="true" outlineLevel="0" collapsed="false">
      <c r="A4" s="282"/>
      <c r="B4" s="282"/>
      <c r="C4" s="283"/>
      <c r="D4" s="283"/>
      <c r="E4" s="283"/>
      <c r="F4" s="283"/>
      <c r="G4" s="282"/>
      <c r="H4" s="282"/>
      <c r="I4" s="282"/>
      <c r="J4" s="282"/>
      <c r="K4" s="283"/>
      <c r="L4" s="283"/>
      <c r="M4" s="283"/>
      <c r="N4" s="283"/>
      <c r="O4" s="282"/>
      <c r="P4" s="282"/>
      <c r="Q4" s="282"/>
      <c r="R4" s="282"/>
    </row>
    <row r="5" customFormat="false" ht="23.85" hidden="false" customHeight="true" outlineLevel="0" collapsed="false">
      <c r="A5" s="282"/>
      <c r="B5" s="282"/>
      <c r="C5" s="283" t="s">
        <v>7</v>
      </c>
      <c r="D5" s="283" t="s">
        <v>8</v>
      </c>
      <c r="E5" s="283" t="s">
        <v>9</v>
      </c>
      <c r="F5" s="283" t="s">
        <v>381</v>
      </c>
      <c r="G5" s="282" t="s">
        <v>381</v>
      </c>
      <c r="H5" s="282"/>
      <c r="I5" s="282"/>
      <c r="J5" s="282"/>
      <c r="K5" s="283" t="s">
        <v>7</v>
      </c>
      <c r="L5" s="283" t="s">
        <v>8</v>
      </c>
      <c r="M5" s="283" t="s">
        <v>9</v>
      </c>
      <c r="N5" s="283"/>
      <c r="O5" s="282"/>
      <c r="P5" s="282"/>
      <c r="Q5" s="282"/>
      <c r="R5" s="282"/>
    </row>
    <row r="6" customFormat="false" ht="15.75" hidden="false" customHeight="true" outlineLevel="0" collapsed="false">
      <c r="A6" s="284" t="s">
        <v>382</v>
      </c>
      <c r="B6" s="284" t="s">
        <v>383</v>
      </c>
      <c r="C6" s="285" t="n">
        <v>31</v>
      </c>
      <c r="D6" s="285" t="n">
        <v>34</v>
      </c>
      <c r="E6" s="285" t="n">
        <f aca="false">C6+D6</f>
        <v>65</v>
      </c>
      <c r="F6" s="286" t="n">
        <f aca="false">C6/E6</f>
        <v>0.476923076923077</v>
      </c>
      <c r="G6" s="287" t="n">
        <v>0.36</v>
      </c>
      <c r="H6" s="287" t="n">
        <v>0.4062</v>
      </c>
      <c r="I6" s="288" t="n">
        <v>0.303</v>
      </c>
      <c r="J6" s="288" t="n">
        <v>0.35</v>
      </c>
      <c r="K6" s="285" t="n">
        <v>3</v>
      </c>
      <c r="L6" s="285" t="n">
        <v>8</v>
      </c>
      <c r="M6" s="285" t="n">
        <f aca="false">K6+L6</f>
        <v>11</v>
      </c>
      <c r="N6" s="286" t="n">
        <f aca="false">K6/M6</f>
        <v>0.272727272727273</v>
      </c>
      <c r="O6" s="287" t="n">
        <v>0.29</v>
      </c>
      <c r="P6" s="287" t="n">
        <v>0.2222</v>
      </c>
      <c r="Q6" s="288" t="n">
        <v>0.2</v>
      </c>
      <c r="R6" s="288" t="n">
        <v>0.31</v>
      </c>
    </row>
    <row r="7" customFormat="false" ht="11.25" hidden="false" customHeight="false" outlineLevel="0" collapsed="false">
      <c r="A7" s="284"/>
      <c r="B7" s="284" t="s">
        <v>384</v>
      </c>
      <c r="C7" s="285" t="n">
        <v>10</v>
      </c>
      <c r="D7" s="285" t="n">
        <v>10</v>
      </c>
      <c r="E7" s="285" t="n">
        <f aca="false">C7+D7</f>
        <v>20</v>
      </c>
      <c r="F7" s="286" t="n">
        <f aca="false">C7/E7</f>
        <v>0.5</v>
      </c>
      <c r="G7" s="287" t="n">
        <f aca="false">C7/E7</f>
        <v>0.5</v>
      </c>
      <c r="H7" s="287" t="n">
        <v>0.4242</v>
      </c>
      <c r="I7" s="288" t="n">
        <v>0.5</v>
      </c>
      <c r="J7" s="288" t="n">
        <v>0.41</v>
      </c>
      <c r="K7" s="285" t="n">
        <v>1</v>
      </c>
      <c r="L7" s="285" t="n">
        <v>4</v>
      </c>
      <c r="M7" s="285" t="n">
        <f aca="false">K7+L7</f>
        <v>5</v>
      </c>
      <c r="N7" s="286" t="n">
        <f aca="false">K7/M7</f>
        <v>0.2</v>
      </c>
      <c r="O7" s="287" t="n">
        <v>0.64</v>
      </c>
      <c r="P7" s="287" t="n">
        <v>0.2857</v>
      </c>
      <c r="Q7" s="288" t="n">
        <v>0.2857</v>
      </c>
      <c r="R7" s="288" t="n">
        <v>0</v>
      </c>
    </row>
    <row r="8" customFormat="false" ht="36.75" hidden="false" customHeight="true" outlineLevel="0" collapsed="false">
      <c r="A8" s="284"/>
      <c r="B8" s="284" t="s">
        <v>385</v>
      </c>
      <c r="C8" s="285" t="n">
        <v>0</v>
      </c>
      <c r="D8" s="285" t="n">
        <v>0</v>
      </c>
      <c r="E8" s="285" t="n">
        <f aca="false">C8+D8</f>
        <v>0</v>
      </c>
      <c r="F8" s="286"/>
      <c r="G8" s="287" t="n">
        <v>0.5</v>
      </c>
      <c r="H8" s="284" t="s">
        <v>162</v>
      </c>
      <c r="I8" s="288" t="n">
        <v>0.25</v>
      </c>
      <c r="J8" s="288" t="n">
        <v>0.59</v>
      </c>
      <c r="K8" s="285" t="n">
        <v>0</v>
      </c>
      <c r="L8" s="285" t="n">
        <v>0</v>
      </c>
      <c r="M8" s="285" t="n">
        <f aca="false">K8+L8</f>
        <v>0</v>
      </c>
      <c r="N8" s="286"/>
      <c r="O8" s="287" t="n">
        <v>0</v>
      </c>
      <c r="P8" s="284" t="s">
        <v>162</v>
      </c>
      <c r="Q8" s="288" t="n">
        <v>0</v>
      </c>
      <c r="R8" s="288" t="n">
        <v>0.75</v>
      </c>
    </row>
    <row r="9" customFormat="false" ht="36" hidden="false" customHeight="true" outlineLevel="0" collapsed="false">
      <c r="A9" s="282" t="s">
        <v>386</v>
      </c>
      <c r="B9" s="282"/>
      <c r="C9" s="283" t="n">
        <f aca="false">SUM(C6:C8)</f>
        <v>41</v>
      </c>
      <c r="D9" s="283" t="n">
        <f aca="false">SUM(D6:D8)</f>
        <v>44</v>
      </c>
      <c r="E9" s="283" t="n">
        <f aca="false">SUM(E6:E8)</f>
        <v>85</v>
      </c>
      <c r="F9" s="286" t="n">
        <f aca="false">C9/E9</f>
        <v>0.482352941176471</v>
      </c>
      <c r="G9" s="287" t="n">
        <v>0.38</v>
      </c>
      <c r="H9" s="287" t="n">
        <v>0.4089</v>
      </c>
      <c r="I9" s="287" t="n">
        <v>0.3353</v>
      </c>
      <c r="J9" s="287" t="n">
        <v>0.39</v>
      </c>
      <c r="K9" s="283" t="n">
        <f aca="false">SUM(K6:K8)</f>
        <v>4</v>
      </c>
      <c r="L9" s="283" t="n">
        <f aca="false">SUM(L6:L8)</f>
        <v>12</v>
      </c>
      <c r="M9" s="283" t="n">
        <f aca="false">SUM(M6:M8)</f>
        <v>16</v>
      </c>
      <c r="N9" s="286" t="n">
        <f aca="false">K9/M9</f>
        <v>0.25</v>
      </c>
      <c r="O9" s="287" t="n">
        <v>0.34</v>
      </c>
      <c r="P9" s="287" t="n">
        <v>0.2352</v>
      </c>
      <c r="Q9" s="287" t="n">
        <v>0.2142</v>
      </c>
      <c r="R9" s="287" t="n">
        <v>0.27</v>
      </c>
    </row>
    <row r="10" customFormat="false" ht="38.85" hidden="false" customHeight="true" outlineLevel="0" collapsed="false">
      <c r="A10" s="284" t="s">
        <v>387</v>
      </c>
      <c r="B10" s="284" t="s">
        <v>383</v>
      </c>
      <c r="C10" s="285" t="n">
        <v>6</v>
      </c>
      <c r="D10" s="285" t="n">
        <v>7</v>
      </c>
      <c r="E10" s="285" t="n">
        <f aca="false">C10+D10</f>
        <v>13</v>
      </c>
      <c r="F10" s="286" t="n">
        <f aca="false">C10/E10</f>
        <v>0.461538461538462</v>
      </c>
      <c r="G10" s="287" t="n">
        <v>0.56</v>
      </c>
      <c r="H10" s="287" t="n">
        <v>0.4615</v>
      </c>
      <c r="I10" s="288" t="n">
        <v>0.5652</v>
      </c>
      <c r="J10" s="288" t="n">
        <v>0.43</v>
      </c>
      <c r="K10" s="285" t="n">
        <v>0</v>
      </c>
      <c r="L10" s="285" t="n">
        <v>3</v>
      </c>
      <c r="M10" s="285" t="n">
        <f aca="false">K10+L10</f>
        <v>3</v>
      </c>
      <c r="N10" s="286" t="n">
        <f aca="false">K10/M10</f>
        <v>0</v>
      </c>
      <c r="O10" s="287" t="n">
        <v>0.5</v>
      </c>
      <c r="P10" s="287" t="n">
        <v>0</v>
      </c>
      <c r="Q10" s="288" t="n">
        <v>0.4</v>
      </c>
      <c r="R10" s="288" t="n">
        <v>0</v>
      </c>
    </row>
    <row r="11" customFormat="false" ht="29.25" hidden="false" customHeight="true" outlineLevel="0" collapsed="false">
      <c r="A11" s="284"/>
      <c r="B11" s="284" t="s">
        <v>384</v>
      </c>
      <c r="C11" s="285" t="n">
        <v>41</v>
      </c>
      <c r="D11" s="285" t="n">
        <v>45</v>
      </c>
      <c r="E11" s="285" t="n">
        <f aca="false">C11+D11</f>
        <v>86</v>
      </c>
      <c r="F11" s="286" t="n">
        <f aca="false">C11/E11</f>
        <v>0.476744186046512</v>
      </c>
      <c r="G11" s="287" t="n">
        <v>0.48</v>
      </c>
      <c r="H11" s="287" t="n">
        <v>0.4583</v>
      </c>
      <c r="I11" s="288" t="n">
        <v>0.5</v>
      </c>
      <c r="J11" s="288" t="n">
        <v>0.48</v>
      </c>
      <c r="K11" s="285" t="n">
        <v>11</v>
      </c>
      <c r="L11" s="285" t="n">
        <v>4</v>
      </c>
      <c r="M11" s="285" t="n">
        <f aca="false">K11+L11</f>
        <v>15</v>
      </c>
      <c r="N11" s="286" t="n">
        <f aca="false">K11/M11</f>
        <v>0.733333333333333</v>
      </c>
      <c r="O11" s="287" t="n">
        <v>0.5</v>
      </c>
      <c r="P11" s="287" t="n">
        <v>0.2</v>
      </c>
      <c r="Q11" s="288" t="n">
        <v>0.3</v>
      </c>
      <c r="R11" s="288" t="n">
        <v>0.62</v>
      </c>
    </row>
    <row r="12" customFormat="false" ht="31.9" hidden="false" customHeight="true" outlineLevel="0" collapsed="false">
      <c r="A12" s="284"/>
      <c r="B12" s="284" t="s">
        <v>385</v>
      </c>
      <c r="C12" s="285" t="n">
        <v>17</v>
      </c>
      <c r="D12" s="285" t="n">
        <v>19</v>
      </c>
      <c r="E12" s="285" t="n">
        <f aca="false">C12+D12</f>
        <v>36</v>
      </c>
      <c r="F12" s="286" t="n">
        <f aca="false">C12/E12</f>
        <v>0.472222222222222</v>
      </c>
      <c r="G12" s="287" t="n">
        <v>0.5</v>
      </c>
      <c r="H12" s="287" t="n">
        <v>0.5</v>
      </c>
      <c r="I12" s="288" t="n">
        <v>0.3636</v>
      </c>
      <c r="J12" s="288" t="n">
        <v>0.38</v>
      </c>
      <c r="K12" s="285" t="n">
        <v>4</v>
      </c>
      <c r="L12" s="285" t="n">
        <v>3</v>
      </c>
      <c r="M12" s="285" t="n">
        <f aca="false">K12+L12</f>
        <v>7</v>
      </c>
      <c r="N12" s="286" t="n">
        <f aca="false">K12/M12</f>
        <v>0.571428571428571</v>
      </c>
      <c r="O12" s="287" t="n">
        <v>0</v>
      </c>
      <c r="P12" s="287" t="n">
        <v>1</v>
      </c>
      <c r="Q12" s="288" t="n">
        <v>0.3333</v>
      </c>
      <c r="R12" s="288" t="n">
        <v>0.5</v>
      </c>
    </row>
    <row r="13" customFormat="false" ht="42" hidden="false" customHeight="true" outlineLevel="0" collapsed="false">
      <c r="A13" s="282" t="s">
        <v>388</v>
      </c>
      <c r="B13" s="282"/>
      <c r="C13" s="283" t="n">
        <f aca="false">SUM(C10:C12)</f>
        <v>64</v>
      </c>
      <c r="D13" s="283" t="n">
        <f aca="false">SUM(D10:D12)</f>
        <v>71</v>
      </c>
      <c r="E13" s="283" t="n">
        <f aca="false">SUM(E10:E12)</f>
        <v>135</v>
      </c>
      <c r="F13" s="286" t="n">
        <f aca="false">C13/E13</f>
        <v>0.474074074074074</v>
      </c>
      <c r="G13" s="287" t="n">
        <v>0.5</v>
      </c>
      <c r="H13" s="287" t="n">
        <v>0.4657</v>
      </c>
      <c r="I13" s="287" t="n">
        <v>0.5</v>
      </c>
      <c r="J13" s="287" t="n">
        <v>0.46</v>
      </c>
      <c r="K13" s="283" t="n">
        <f aca="false">SUM(K10:K12)</f>
        <v>15</v>
      </c>
      <c r="L13" s="283" t="n">
        <f aca="false">SUM(L10:L12)</f>
        <v>10</v>
      </c>
      <c r="M13" s="283" t="n">
        <f aca="false">SUM(M10:M12)</f>
        <v>25</v>
      </c>
      <c r="N13" s="286" t="n">
        <f aca="false">K13/M13</f>
        <v>0.6</v>
      </c>
      <c r="O13" s="287" t="n">
        <v>0.44</v>
      </c>
      <c r="P13" s="287" t="n">
        <v>0.3125</v>
      </c>
      <c r="Q13" s="287" t="n">
        <v>0.3333</v>
      </c>
      <c r="R13" s="287" t="n">
        <v>0.5</v>
      </c>
    </row>
    <row r="14" customFormat="false" ht="11.25" hidden="false" customHeight="false" outlineLevel="0" collapsed="false">
      <c r="A14" s="21"/>
      <c r="B14" s="21"/>
      <c r="C14" s="289"/>
      <c r="D14" s="289"/>
      <c r="E14" s="289"/>
      <c r="F14" s="289"/>
      <c r="G14" s="19"/>
      <c r="H14" s="19"/>
      <c r="I14" s="19"/>
      <c r="J14" s="19"/>
      <c r="K14" s="289"/>
      <c r="L14" s="289"/>
      <c r="M14" s="289"/>
      <c r="N14" s="286"/>
      <c r="O14" s="19"/>
      <c r="P14" s="19"/>
      <c r="Q14" s="19"/>
      <c r="R14" s="19"/>
    </row>
    <row r="15" customFormat="false" ht="75" hidden="false" customHeight="true" outlineLevel="0" collapsed="false">
      <c r="A15" s="282" t="s">
        <v>389</v>
      </c>
      <c r="B15" s="282"/>
      <c r="C15" s="283" t="n">
        <f aca="false">C9+C13</f>
        <v>105</v>
      </c>
      <c r="D15" s="283" t="n">
        <f aca="false">D9+D13</f>
        <v>115</v>
      </c>
      <c r="E15" s="283" t="n">
        <f aca="false">E9+E13</f>
        <v>220</v>
      </c>
      <c r="F15" s="286" t="n">
        <f aca="false">C15/E15</f>
        <v>0.477272727272727</v>
      </c>
      <c r="G15" s="287" t="n">
        <v>0.4</v>
      </c>
      <c r="H15" s="287" t="n">
        <v>0.4186</v>
      </c>
      <c r="I15" s="287" t="n">
        <v>0.3911</v>
      </c>
      <c r="J15" s="287" t="n">
        <v>0.4</v>
      </c>
      <c r="K15" s="283" t="n">
        <f aca="false">K9+K13</f>
        <v>19</v>
      </c>
      <c r="L15" s="283" t="n">
        <f aca="false">L9+L13</f>
        <v>22</v>
      </c>
      <c r="M15" s="283" t="n">
        <f aca="false">M9+M13</f>
        <v>41</v>
      </c>
      <c r="N15" s="286" t="n">
        <f aca="false">K15/M15</f>
        <v>0.463414634146342</v>
      </c>
      <c r="O15" s="287" t="n">
        <v>0.36</v>
      </c>
      <c r="P15" s="287" t="n">
        <v>0.26</v>
      </c>
      <c r="Q15" s="287" t="n">
        <v>0.2608</v>
      </c>
      <c r="R15" s="287" t="n">
        <v>0.35</v>
      </c>
    </row>
    <row r="16" customFormat="false" ht="11.25" hidden="false" customHeight="false" outlineLevel="0" collapsed="false">
      <c r="A16" s="1" t="s">
        <v>390</v>
      </c>
    </row>
    <row r="17" s="133" customFormat="true" ht="11.25" hidden="false" customHeight="false" outlineLevel="0" collapsed="false">
      <c r="A17" s="133" t="s">
        <v>391</v>
      </c>
      <c r="C17" s="290"/>
      <c r="D17" s="290"/>
      <c r="E17" s="290"/>
      <c r="F17" s="290"/>
      <c r="K17" s="290"/>
      <c r="L17" s="290"/>
      <c r="M17" s="290"/>
      <c r="N17" s="290"/>
    </row>
    <row r="18" s="133" customFormat="true" ht="11.25" hidden="false" customHeight="false" outlineLevel="0" collapsed="false">
      <c r="A18" s="133" t="s">
        <v>392</v>
      </c>
      <c r="C18" s="290"/>
      <c r="D18" s="290"/>
      <c r="E18" s="290"/>
      <c r="F18" s="290"/>
      <c r="K18" s="290"/>
      <c r="L18" s="290"/>
      <c r="M18" s="290"/>
      <c r="N18" s="290"/>
    </row>
    <row r="19" customFormat="false" ht="24.75" hidden="false" customHeight="true" outlineLevel="0" collapsed="false">
      <c r="A19" s="252" t="s">
        <v>393</v>
      </c>
      <c r="B19" s="252"/>
      <c r="C19" s="252"/>
      <c r="D19" s="252"/>
      <c r="E19" s="252"/>
      <c r="F19" s="252"/>
      <c r="G19" s="252"/>
      <c r="H19" s="252"/>
      <c r="I19" s="252"/>
      <c r="J19" s="252"/>
      <c r="K19" s="252"/>
      <c r="L19" s="252"/>
      <c r="M19" s="252"/>
      <c r="N19" s="252"/>
      <c r="O19" s="252"/>
      <c r="P19" s="252"/>
      <c r="Q19" s="252"/>
      <c r="R19" s="252"/>
    </row>
    <row r="20" customFormat="false" ht="9" hidden="false" customHeight="true" outlineLevel="0" collapsed="false">
      <c r="A20" s="291"/>
      <c r="B20" s="291"/>
      <c r="C20" s="291"/>
      <c r="D20" s="291"/>
      <c r="E20" s="291"/>
      <c r="F20" s="291"/>
      <c r="G20" s="291"/>
      <c r="H20" s="291"/>
      <c r="I20" s="291"/>
      <c r="J20" s="291"/>
      <c r="K20" s="291"/>
      <c r="L20" s="291"/>
      <c r="M20" s="291"/>
      <c r="N20" s="291"/>
      <c r="O20" s="291"/>
      <c r="P20" s="291"/>
      <c r="Q20" s="291"/>
      <c r="R20" s="291"/>
    </row>
    <row r="21" customFormat="false" ht="11.25" hidden="false" customHeight="false" outlineLevel="0" collapsed="false">
      <c r="A21" s="1" t="s">
        <v>394</v>
      </c>
    </row>
  </sheetData>
  <mergeCells count="20">
    <mergeCell ref="A3:A5"/>
    <mergeCell ref="B3:B5"/>
    <mergeCell ref="C3:E4"/>
    <mergeCell ref="F3:F5"/>
    <mergeCell ref="G3:G5"/>
    <mergeCell ref="H3:H5"/>
    <mergeCell ref="I3:I5"/>
    <mergeCell ref="J3:J5"/>
    <mergeCell ref="K3:M4"/>
    <mergeCell ref="N3:N5"/>
    <mergeCell ref="O3:O5"/>
    <mergeCell ref="P3:P5"/>
    <mergeCell ref="Q3:Q5"/>
    <mergeCell ref="R3:R5"/>
    <mergeCell ref="A6:A8"/>
    <mergeCell ref="A9:B9"/>
    <mergeCell ref="A10:A12"/>
    <mergeCell ref="A13:B13"/>
    <mergeCell ref="A15:B15"/>
    <mergeCell ref="A19:R19"/>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7.xml><?xml version="1.0" encoding="utf-8"?>
<worksheet xmlns="http://schemas.openxmlformats.org/spreadsheetml/2006/main" xmlns:r="http://schemas.openxmlformats.org/officeDocument/2006/relationships">
  <sheetPr filterMode="false">
    <pageSetUpPr fitToPage="false"/>
  </sheetPr>
  <dimension ref="A1:K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2" activeCellId="0" sqref="A22"/>
    </sheetView>
  </sheetViews>
  <sheetFormatPr defaultRowHeight="11.25" outlineLevelRow="0" outlineLevelCol="0"/>
  <cols>
    <col collapsed="false" customWidth="true" hidden="false" outlineLevel="0" max="1" min="1" style="41" width="48.42"/>
    <col collapsed="false" customWidth="true" hidden="false" outlineLevel="0" max="2" min="2" style="41" width="19.57"/>
    <col collapsed="false" customWidth="true" hidden="false" outlineLevel="0" max="3" min="3" style="41" width="9.14"/>
    <col collapsed="false" customWidth="true" hidden="false" outlineLevel="0" max="4" min="4" style="41" width="15"/>
    <col collapsed="false" customWidth="true" hidden="false" outlineLevel="0" max="5" min="5" style="41" width="14.28"/>
    <col collapsed="false" customWidth="true" hidden="false" outlineLevel="0" max="6" min="6" style="41" width="14.7"/>
    <col collapsed="false" customWidth="true" hidden="false" outlineLevel="0" max="7" min="7" style="41" width="15.29"/>
    <col collapsed="false" customWidth="true" hidden="false" outlineLevel="0" max="8" min="8" style="41" width="15"/>
    <col collapsed="false" customWidth="true" hidden="false" outlineLevel="0" max="9" min="9" style="41" width="15.29"/>
    <col collapsed="false" customWidth="true" hidden="false" outlineLevel="0" max="10" min="10" style="41" width="15"/>
    <col collapsed="false" customWidth="true" hidden="false" outlineLevel="0" max="11" min="11" style="41" width="15.29"/>
    <col collapsed="false" customWidth="true" hidden="false" outlineLevel="0" max="1025" min="12" style="41" width="48.42"/>
  </cols>
  <sheetData>
    <row r="1" customFormat="false" ht="11.25" hidden="false" customHeight="false" outlineLevel="0" collapsed="false">
      <c r="A1" s="42" t="s">
        <v>395</v>
      </c>
      <c r="B1" s="42"/>
      <c r="C1" s="42"/>
      <c r="D1" s="42"/>
      <c r="E1" s="42"/>
    </row>
    <row r="2" customFormat="false" ht="11.25" hidden="false" customHeight="false" outlineLevel="0" collapsed="false">
      <c r="A2" s="42"/>
      <c r="B2" s="42"/>
      <c r="C2" s="42"/>
      <c r="D2" s="42"/>
      <c r="E2" s="42"/>
    </row>
    <row r="3" customFormat="false" ht="11.25" hidden="false" customHeight="false" outlineLevel="0" collapsed="false">
      <c r="B3" s="139" t="s">
        <v>72</v>
      </c>
      <c r="C3" s="139"/>
      <c r="D3" s="139"/>
      <c r="E3" s="139"/>
      <c r="F3" s="42" t="s">
        <v>2</v>
      </c>
      <c r="G3" s="42" t="s">
        <v>3</v>
      </c>
      <c r="H3" s="42" t="s">
        <v>4</v>
      </c>
      <c r="I3" s="42" t="s">
        <v>5</v>
      </c>
      <c r="J3" s="42" t="s">
        <v>6</v>
      </c>
      <c r="K3" s="42" t="s">
        <v>91</v>
      </c>
    </row>
    <row r="4" customFormat="false" ht="11.25" hidden="false" customHeight="false" outlineLevel="0" collapsed="false">
      <c r="B4" s="292" t="s">
        <v>396</v>
      </c>
      <c r="C4" s="42" t="s">
        <v>397</v>
      </c>
      <c r="D4" s="42" t="s">
        <v>398</v>
      </c>
      <c r="E4" s="42" t="s">
        <v>10</v>
      </c>
      <c r="F4" s="42" t="s">
        <v>399</v>
      </c>
      <c r="G4" s="42" t="s">
        <v>399</v>
      </c>
      <c r="H4" s="42" t="s">
        <v>399</v>
      </c>
      <c r="I4" s="42" t="s">
        <v>399</v>
      </c>
      <c r="J4" s="42" t="s">
        <v>399</v>
      </c>
      <c r="K4" s="42" t="s">
        <v>399</v>
      </c>
    </row>
    <row r="5" customFormat="false" ht="11.25" hidden="false" customHeight="false" outlineLevel="0" collapsed="false">
      <c r="A5" s="293" t="s">
        <v>400</v>
      </c>
      <c r="B5" s="293" t="n">
        <v>19</v>
      </c>
      <c r="C5" s="294" t="n">
        <v>0.105263157894737</v>
      </c>
      <c r="D5" s="294" t="n">
        <v>0.736842105263158</v>
      </c>
      <c r="E5" s="295" t="n">
        <v>0.157894736842105</v>
      </c>
      <c r="F5" s="296" t="n">
        <v>0.157894736842105</v>
      </c>
      <c r="G5" s="297" t="n">
        <v>0.105263157894737</v>
      </c>
      <c r="H5" s="294" t="n">
        <v>0.105263157894737</v>
      </c>
      <c r="I5" s="294" t="n">
        <v>0.11</v>
      </c>
      <c r="J5" s="294" t="n">
        <v>0.16</v>
      </c>
      <c r="K5" s="294" t="n">
        <v>0.26</v>
      </c>
    </row>
    <row r="6" customFormat="false" ht="11.25" hidden="false" customHeight="false" outlineLevel="0" collapsed="false">
      <c r="A6" s="293" t="s">
        <v>401</v>
      </c>
      <c r="B6" s="293" t="n">
        <v>47</v>
      </c>
      <c r="C6" s="294" t="n">
        <v>0</v>
      </c>
      <c r="D6" s="294" t="n">
        <v>0.382978723404255</v>
      </c>
      <c r="E6" s="295" t="n">
        <v>0.617021276595745</v>
      </c>
      <c r="F6" s="298" t="n">
        <v>0.636363636363636</v>
      </c>
      <c r="G6" s="297" t="n">
        <v>0.622222222222222</v>
      </c>
      <c r="H6" s="294" t="n">
        <v>0.622222222222222</v>
      </c>
      <c r="I6" s="294" t="n">
        <v>0.61</v>
      </c>
      <c r="J6" s="294" t="n">
        <v>0.59</v>
      </c>
      <c r="K6" s="294" t="n">
        <v>0.53</v>
      </c>
    </row>
    <row r="7" customFormat="false" ht="11.25" hidden="false" customHeight="false" outlineLevel="0" collapsed="false">
      <c r="A7" s="293" t="s">
        <v>402</v>
      </c>
      <c r="B7" s="293" t="n">
        <v>12</v>
      </c>
      <c r="C7" s="294" t="n">
        <v>0</v>
      </c>
      <c r="D7" s="294" t="n">
        <v>0.333333333333333</v>
      </c>
      <c r="E7" s="295" t="n">
        <v>0.666666666666667</v>
      </c>
      <c r="F7" s="298" t="n">
        <v>0.666666666666667</v>
      </c>
      <c r="G7" s="297" t="n">
        <v>0.583333333333333</v>
      </c>
      <c r="H7" s="294" t="n">
        <v>0.583333333333333</v>
      </c>
      <c r="I7" s="294" t="n">
        <v>0.58</v>
      </c>
      <c r="J7" s="294" t="n">
        <v>0.42</v>
      </c>
      <c r="K7" s="294" t="n">
        <v>0.42</v>
      </c>
    </row>
    <row r="8" customFormat="false" ht="11.25" hidden="false" customHeight="false" outlineLevel="0" collapsed="false">
      <c r="A8" s="293" t="s">
        <v>403</v>
      </c>
      <c r="B8" s="299" t="n">
        <v>37</v>
      </c>
      <c r="C8" s="294" t="n">
        <v>0.0540540540540541</v>
      </c>
      <c r="D8" s="294" t="n">
        <v>0.675675675675676</v>
      </c>
      <c r="E8" s="295" t="n">
        <v>0.27027027027027</v>
      </c>
      <c r="F8" s="298" t="n">
        <v>0.216216216216216</v>
      </c>
      <c r="G8" s="297" t="n">
        <v>0.210526315789474</v>
      </c>
      <c r="H8" s="294" t="n">
        <v>0.210526315789474</v>
      </c>
      <c r="I8" s="294" t="n">
        <v>0.17</v>
      </c>
      <c r="J8" s="294" t="n">
        <v>0.1</v>
      </c>
      <c r="K8" s="294" t="n">
        <v>0.09</v>
      </c>
    </row>
    <row r="9" customFormat="false" ht="11.25" hidden="false" customHeight="false" outlineLevel="0" collapsed="false">
      <c r="A9" s="293" t="s">
        <v>404</v>
      </c>
      <c r="B9" s="299" t="n">
        <v>8</v>
      </c>
      <c r="C9" s="294" t="n">
        <v>0.125</v>
      </c>
      <c r="D9" s="294" t="n">
        <v>0.75</v>
      </c>
      <c r="E9" s="295" t="n">
        <v>0.125</v>
      </c>
      <c r="F9" s="298" t="n">
        <v>0</v>
      </c>
      <c r="G9" s="297" t="n">
        <v>0</v>
      </c>
      <c r="H9" s="294" t="n">
        <v>0</v>
      </c>
      <c r="I9" s="294" t="n">
        <v>0</v>
      </c>
      <c r="J9" s="294" t="n">
        <v>0</v>
      </c>
      <c r="K9" s="294" t="n">
        <v>0</v>
      </c>
    </row>
    <row r="10" customFormat="false" ht="11.25" hidden="false" customHeight="false" outlineLevel="0" collapsed="false">
      <c r="A10" s="293" t="s">
        <v>405</v>
      </c>
      <c r="B10" s="293" t="n">
        <v>13</v>
      </c>
      <c r="C10" s="294" t="n">
        <v>0.0769230769230769</v>
      </c>
      <c r="D10" s="294" t="n">
        <v>0.538461538461538</v>
      </c>
      <c r="E10" s="295" t="n">
        <v>0.384615384615385</v>
      </c>
      <c r="F10" s="298" t="n">
        <v>0.285714285714286</v>
      </c>
      <c r="G10" s="297" t="n">
        <v>0.285714285714286</v>
      </c>
      <c r="H10" s="294" t="n">
        <v>0.214285714285714</v>
      </c>
      <c r="I10" s="294" t="n">
        <v>0.18</v>
      </c>
      <c r="J10" s="294" t="n">
        <v>0.15</v>
      </c>
      <c r="K10" s="294" t="n">
        <v>0.08</v>
      </c>
    </row>
    <row r="11" customFormat="false" ht="11.25" hidden="false" customHeight="false" outlineLevel="0" collapsed="false">
      <c r="A11" s="293" t="s">
        <v>406</v>
      </c>
      <c r="B11" s="299" t="n">
        <v>23</v>
      </c>
      <c r="C11" s="294" t="n">
        <v>0</v>
      </c>
      <c r="D11" s="294" t="n">
        <v>0.347826086956522</v>
      </c>
      <c r="E11" s="295" t="n">
        <v>0.652173913043478</v>
      </c>
      <c r="F11" s="298" t="n">
        <v>0.652173913043478</v>
      </c>
      <c r="G11" s="297" t="n">
        <v>0.6</v>
      </c>
      <c r="H11" s="294" t="n">
        <v>0.55</v>
      </c>
      <c r="I11" s="294" t="n">
        <v>0.55</v>
      </c>
      <c r="J11" s="294" t="n">
        <v>0.61</v>
      </c>
      <c r="K11" s="294" t="n">
        <v>0.61</v>
      </c>
    </row>
    <row r="12" customFormat="false" ht="11.25" hidden="false" customHeight="false" outlineLevel="0" collapsed="false">
      <c r="A12" s="293" t="s">
        <v>407</v>
      </c>
      <c r="B12" s="299" t="n">
        <v>5</v>
      </c>
      <c r="C12" s="294" t="n">
        <v>0</v>
      </c>
      <c r="D12" s="294" t="n">
        <v>0.6</v>
      </c>
      <c r="E12" s="295" t="n">
        <v>0.4</v>
      </c>
      <c r="F12" s="298" t="n">
        <v>0.4</v>
      </c>
      <c r="G12" s="297" t="n">
        <v>0.166666666666667</v>
      </c>
      <c r="H12" s="294" t="n">
        <v>0.153846153846154</v>
      </c>
      <c r="I12" s="294" t="n">
        <v>0.15</v>
      </c>
      <c r="J12" s="294" t="n">
        <v>0.15</v>
      </c>
      <c r="K12" s="294" t="n">
        <v>0.08</v>
      </c>
    </row>
    <row r="13" customFormat="false" ht="11.25" hidden="false" customHeight="false" outlineLevel="0" collapsed="false">
      <c r="A13" s="293" t="s">
        <v>408</v>
      </c>
      <c r="B13" s="299" t="n">
        <v>10</v>
      </c>
      <c r="C13" s="294" t="n">
        <v>0</v>
      </c>
      <c r="D13" s="294" t="n">
        <v>0.4</v>
      </c>
      <c r="E13" s="295" t="n">
        <v>0.6</v>
      </c>
      <c r="F13" s="298" t="n">
        <v>0.318181818181818</v>
      </c>
      <c r="G13" s="297" t="n">
        <v>0.375</v>
      </c>
      <c r="H13" s="294"/>
      <c r="I13" s="294"/>
      <c r="J13" s="294"/>
      <c r="K13" s="294"/>
    </row>
    <row r="14" customFormat="false" ht="11.25" hidden="false" customHeight="false" outlineLevel="0" collapsed="false">
      <c r="A14" s="293" t="s">
        <v>409</v>
      </c>
      <c r="B14" s="299" t="n">
        <v>5</v>
      </c>
      <c r="C14" s="294" t="n">
        <v>0</v>
      </c>
      <c r="D14" s="294" t="n">
        <v>0</v>
      </c>
      <c r="E14" s="295" t="n">
        <v>1</v>
      </c>
      <c r="F14" s="298" t="n">
        <v>0.333333333333333</v>
      </c>
      <c r="G14" s="297" t="n">
        <v>0.333333333333333</v>
      </c>
      <c r="H14" s="294" t="n">
        <v>0.25</v>
      </c>
      <c r="I14" s="294" t="n">
        <v>0.24</v>
      </c>
      <c r="J14" s="294" t="n">
        <v>0.29</v>
      </c>
      <c r="K14" s="294" t="n">
        <v>0.29</v>
      </c>
    </row>
    <row r="15" customFormat="false" ht="11.25" hidden="false" customHeight="false" outlineLevel="0" collapsed="false">
      <c r="A15" s="293" t="s">
        <v>410</v>
      </c>
      <c r="B15" s="299" t="n">
        <v>81</v>
      </c>
      <c r="C15" s="294" t="n">
        <v>0.0123456790123457</v>
      </c>
      <c r="D15" s="294" t="n">
        <v>0.864197530864197</v>
      </c>
      <c r="E15" s="295" t="n">
        <v>0.123456790123457</v>
      </c>
      <c r="F15" s="298" t="n">
        <v>0.12</v>
      </c>
      <c r="G15" s="297" t="n">
        <v>0.117647058823529</v>
      </c>
      <c r="H15" s="294" t="n">
        <v>0.103448275862069</v>
      </c>
      <c r="I15" s="294" t="n">
        <v>0.1</v>
      </c>
      <c r="J15" s="294" t="n">
        <v>0.13</v>
      </c>
      <c r="K15" s="294" t="n">
        <v>0.13</v>
      </c>
    </row>
    <row r="16" customFormat="false" ht="11.25" hidden="false" customHeight="false" outlineLevel="0" collapsed="false">
      <c r="A16" s="293" t="s">
        <v>411</v>
      </c>
      <c r="B16" s="299" t="n">
        <v>73</v>
      </c>
      <c r="C16" s="294" t="n">
        <v>0</v>
      </c>
      <c r="D16" s="294" t="n">
        <v>0.698630136986301</v>
      </c>
      <c r="E16" s="295" t="n">
        <v>0.301369863013699</v>
      </c>
      <c r="F16" s="298" t="n">
        <v>0.295774647887324</v>
      </c>
      <c r="G16" s="297" t="n">
        <v>0.27536231884058</v>
      </c>
      <c r="H16" s="294" t="n">
        <v>0.28169014084507</v>
      </c>
      <c r="I16" s="294" t="n">
        <v>0.25</v>
      </c>
      <c r="J16" s="294" t="n">
        <v>0.29</v>
      </c>
      <c r="K16" s="294"/>
    </row>
    <row r="17" customFormat="false" ht="11.25" hidden="false" customHeight="false" outlineLevel="0" collapsed="false">
      <c r="A17" s="300" t="s">
        <v>9</v>
      </c>
      <c r="B17" s="300" t="n">
        <f aca="false">SUM(B5:B16)</f>
        <v>333</v>
      </c>
      <c r="C17" s="295" t="n">
        <v>0.021021021021021</v>
      </c>
      <c r="D17" s="295" t="n">
        <v>0.63</v>
      </c>
      <c r="E17" s="295" t="n">
        <v>0.348348348348348</v>
      </c>
      <c r="F17" s="296" t="n">
        <v>0.307773717942045</v>
      </c>
      <c r="G17" s="297" t="n">
        <v>0.294943820224719</v>
      </c>
      <c r="H17" s="295" t="n">
        <v>0.257617728531856</v>
      </c>
      <c r="I17" s="295" t="n">
        <v>0.25</v>
      </c>
      <c r="J17" s="295" t="n">
        <v>0.26</v>
      </c>
      <c r="K17" s="295" t="n">
        <v>0.25</v>
      </c>
    </row>
    <row r="18" customFormat="false" ht="11.25" hidden="false" customHeight="false" outlineLevel="0" collapsed="false">
      <c r="A18" s="41" t="s">
        <v>412</v>
      </c>
    </row>
    <row r="19" customFormat="false" ht="11.25" hidden="false" customHeight="false" outlineLevel="0" collapsed="false">
      <c r="A19" s="41" t="s">
        <v>413</v>
      </c>
    </row>
    <row r="20" customFormat="false" ht="11.25" hidden="false" customHeight="false" outlineLevel="0" collapsed="false">
      <c r="A20" s="41" t="s">
        <v>414</v>
      </c>
    </row>
    <row r="22" customFormat="false" ht="11.25" hidden="false" customHeight="false" outlineLevel="0" collapsed="false">
      <c r="A22" s="41" t="s">
        <v>89</v>
      </c>
    </row>
  </sheetData>
  <mergeCells count="1">
    <mergeCell ref="B3:E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sheetPr filterMode="false">
    <pageSetUpPr fitToPage="false"/>
  </sheetPr>
  <dimension ref="A1:I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3" activeCellId="0" sqref="A13"/>
    </sheetView>
  </sheetViews>
  <sheetFormatPr defaultRowHeight="11.25" outlineLevelRow="0" outlineLevelCol="0"/>
  <cols>
    <col collapsed="false" customWidth="true" hidden="false" outlineLevel="0" max="1" min="1" style="41" width="32.86"/>
    <col collapsed="false" customWidth="false" hidden="false" outlineLevel="0" max="4" min="2" style="41" width="11.42"/>
    <col collapsed="false" customWidth="false" hidden="false" outlineLevel="0" max="5" min="5" style="42" width="11.42"/>
    <col collapsed="false" customWidth="true" hidden="false" outlineLevel="0" max="9" min="6" style="41" width="17.86"/>
    <col collapsed="false" customWidth="false" hidden="false" outlineLevel="0" max="1025" min="10" style="41" width="11.42"/>
  </cols>
  <sheetData>
    <row r="1" customFormat="false" ht="11.25" hidden="false" customHeight="false" outlineLevel="0" collapsed="false">
      <c r="A1" s="301" t="s">
        <v>415</v>
      </c>
      <c r="B1" s="301"/>
      <c r="C1" s="301"/>
      <c r="D1" s="301"/>
      <c r="E1" s="301"/>
      <c r="F1" s="301"/>
      <c r="G1" s="301"/>
      <c r="H1" s="140"/>
      <c r="I1" s="140"/>
    </row>
    <row r="2" customFormat="false" ht="11.25" hidden="false" customHeight="false" outlineLevel="0" collapsed="false">
      <c r="A2" s="140"/>
      <c r="B2" s="140"/>
      <c r="C2" s="140"/>
      <c r="D2" s="140"/>
      <c r="E2" s="140"/>
      <c r="F2" s="140"/>
      <c r="G2" s="140"/>
      <c r="H2" s="140"/>
      <c r="I2" s="140"/>
    </row>
    <row r="3" customFormat="false" ht="11.25" hidden="false" customHeight="false" outlineLevel="0" collapsed="false">
      <c r="A3" s="140"/>
      <c r="B3" s="139" t="s">
        <v>72</v>
      </c>
      <c r="C3" s="139"/>
      <c r="D3" s="139"/>
      <c r="E3" s="140"/>
      <c r="F3" s="140" t="s">
        <v>58</v>
      </c>
      <c r="G3" s="140" t="s">
        <v>59</v>
      </c>
      <c r="H3" s="140" t="s">
        <v>60</v>
      </c>
      <c r="I3" s="140" t="s">
        <v>416</v>
      </c>
    </row>
    <row r="4" customFormat="false" ht="11.25" hidden="false" customHeight="false" outlineLevel="0" collapsed="false">
      <c r="A4" s="140"/>
      <c r="B4" s="140" t="s">
        <v>7</v>
      </c>
      <c r="C4" s="140" t="s">
        <v>8</v>
      </c>
      <c r="D4" s="140" t="s">
        <v>9</v>
      </c>
      <c r="E4" s="139" t="s">
        <v>73</v>
      </c>
      <c r="F4" s="139"/>
      <c r="G4" s="139"/>
      <c r="H4" s="139"/>
      <c r="I4" s="139"/>
    </row>
    <row r="5" customFormat="false" ht="11.25" hidden="false" customHeight="false" outlineLevel="0" collapsed="false">
      <c r="A5" s="42" t="s">
        <v>417</v>
      </c>
      <c r="E5" s="195"/>
    </row>
    <row r="6" customFormat="false" ht="11.25" hidden="false" customHeight="false" outlineLevel="0" collapsed="false">
      <c r="A6" s="41" t="s">
        <v>418</v>
      </c>
      <c r="B6" s="141" t="n">
        <v>3</v>
      </c>
      <c r="C6" s="141" t="n">
        <v>13</v>
      </c>
      <c r="D6" s="141" t="n">
        <v>16</v>
      </c>
      <c r="E6" s="302" t="n">
        <f aca="false">B6/D6</f>
        <v>0.1875</v>
      </c>
      <c r="F6" s="141" t="n">
        <v>21</v>
      </c>
      <c r="G6" s="141" t="n">
        <v>19</v>
      </c>
      <c r="H6" s="141" t="n">
        <v>19</v>
      </c>
      <c r="I6" s="141" t="n">
        <v>22</v>
      </c>
    </row>
    <row r="7" customFormat="false" ht="11.25" hidden="false" customHeight="false" outlineLevel="0" collapsed="false">
      <c r="A7" s="41" t="s">
        <v>419</v>
      </c>
      <c r="B7" s="141" t="n">
        <v>4</v>
      </c>
      <c r="C7" s="141" t="n">
        <v>5</v>
      </c>
      <c r="D7" s="141" t="n">
        <v>9</v>
      </c>
      <c r="E7" s="302" t="n">
        <f aca="false">B7/D7</f>
        <v>0.444444444444444</v>
      </c>
      <c r="F7" s="141" t="n">
        <v>50</v>
      </c>
      <c r="G7" s="141" t="n">
        <v>33</v>
      </c>
      <c r="H7" s="141" t="n">
        <v>50</v>
      </c>
      <c r="I7" s="141" t="n">
        <v>45</v>
      </c>
    </row>
    <row r="8" customFormat="false" ht="11.25" hidden="false" customHeight="false" outlineLevel="0" collapsed="false">
      <c r="A8" s="41" t="s">
        <v>420</v>
      </c>
      <c r="B8" s="141" t="n">
        <v>0</v>
      </c>
      <c r="C8" s="141" t="n">
        <v>4</v>
      </c>
      <c r="D8" s="141" t="n">
        <v>4</v>
      </c>
      <c r="E8" s="302" t="n">
        <f aca="false">B8/D8</f>
        <v>0</v>
      </c>
      <c r="F8" s="141" t="n">
        <v>0</v>
      </c>
      <c r="G8" s="141" t="n">
        <v>0</v>
      </c>
      <c r="H8" s="141" t="n">
        <v>0</v>
      </c>
      <c r="I8" s="141" t="s">
        <v>421</v>
      </c>
    </row>
    <row r="9" customFormat="false" ht="11.25" hidden="false" customHeight="false" outlineLevel="0" collapsed="false">
      <c r="A9" s="41" t="s">
        <v>422</v>
      </c>
      <c r="B9" s="141" t="n">
        <v>10</v>
      </c>
      <c r="C9" s="141" t="n">
        <v>19</v>
      </c>
      <c r="D9" s="141" t="n">
        <v>29</v>
      </c>
      <c r="E9" s="302" t="n">
        <f aca="false">B9/D9</f>
        <v>0.344827586206897</v>
      </c>
      <c r="F9" s="141" t="n">
        <v>37</v>
      </c>
      <c r="G9" s="141" t="n">
        <v>28</v>
      </c>
      <c r="H9" s="141" t="n">
        <v>37</v>
      </c>
      <c r="I9" s="141" t="n">
        <v>35</v>
      </c>
    </row>
    <row r="10" customFormat="false" ht="11.25" hidden="false" customHeight="false" outlineLevel="0" collapsed="false">
      <c r="A10" s="41" t="s">
        <v>423</v>
      </c>
      <c r="B10" s="141" t="n">
        <v>0</v>
      </c>
      <c r="C10" s="141" t="n">
        <v>2</v>
      </c>
      <c r="D10" s="141" t="n">
        <v>2</v>
      </c>
      <c r="E10" s="302" t="n">
        <f aca="false">B10/D10</f>
        <v>0</v>
      </c>
      <c r="F10" s="141" t="n">
        <v>0</v>
      </c>
      <c r="G10" s="141" t="n">
        <v>0</v>
      </c>
      <c r="H10" s="141" t="n">
        <v>0</v>
      </c>
      <c r="I10" s="141" t="s">
        <v>421</v>
      </c>
    </row>
    <row r="11" s="42" customFormat="true" ht="11.25" hidden="false" customHeight="false" outlineLevel="0" collapsed="false">
      <c r="A11" s="42" t="s">
        <v>9</v>
      </c>
      <c r="B11" s="140" t="n">
        <f aca="false">SUM(B6:B10)</f>
        <v>17</v>
      </c>
      <c r="C11" s="140" t="n">
        <f aca="false">SUM(C6:C10)</f>
        <v>43</v>
      </c>
      <c r="D11" s="140" t="n">
        <f aca="false">SUM(D6:D10)</f>
        <v>60</v>
      </c>
      <c r="E11" s="302" t="n">
        <f aca="false">B11/D11</f>
        <v>0.283333333333333</v>
      </c>
      <c r="F11" s="140" t="n">
        <v>30</v>
      </c>
      <c r="G11" s="140" t="n">
        <v>25</v>
      </c>
      <c r="H11" s="140" t="n">
        <v>30</v>
      </c>
      <c r="I11" s="140" t="n">
        <v>32</v>
      </c>
    </row>
    <row r="13" customFormat="false" ht="11.25" hidden="false" customHeight="false" outlineLevel="0" collapsed="false">
      <c r="A13" s="41" t="s">
        <v>424</v>
      </c>
    </row>
  </sheetData>
  <mergeCells count="3">
    <mergeCell ref="A1:G1"/>
    <mergeCell ref="B3:D3"/>
    <mergeCell ref="E4:I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sheetPr filterMode="false">
    <pageSetUpPr fitToPage="false"/>
  </sheetPr>
  <dimension ref="A1:G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8" activeCellId="0" sqref="D18"/>
    </sheetView>
  </sheetViews>
  <sheetFormatPr defaultRowHeight="11.25" outlineLevelRow="0" outlineLevelCol="0"/>
  <cols>
    <col collapsed="false" customWidth="true" hidden="false" outlineLevel="0" max="1" min="1" style="41" width="47.86"/>
    <col collapsed="false" customWidth="true" hidden="false" outlineLevel="0" max="2" min="2" style="303" width="13.57"/>
    <col collapsed="false" customWidth="false" hidden="false" outlineLevel="0" max="4" min="3" style="41" width="11.42"/>
    <col collapsed="false" customWidth="false" hidden="false" outlineLevel="0" max="5" min="5" style="42" width="11.42"/>
    <col collapsed="false" customWidth="false" hidden="false" outlineLevel="0" max="1025" min="6" style="41" width="11.42"/>
  </cols>
  <sheetData>
    <row r="1" customFormat="false" ht="11.25" hidden="false" customHeight="false" outlineLevel="0" collapsed="false">
      <c r="A1" s="42" t="s">
        <v>425</v>
      </c>
      <c r="B1" s="304"/>
      <c r="C1" s="42"/>
      <c r="D1" s="42"/>
      <c r="F1" s="42"/>
      <c r="G1" s="42"/>
    </row>
    <row r="2" customFormat="false" ht="11.25" hidden="false" customHeight="false" outlineLevel="0" collapsed="false">
      <c r="A2" s="42"/>
      <c r="B2" s="304"/>
      <c r="C2" s="42"/>
      <c r="D2" s="42"/>
      <c r="F2" s="42"/>
      <c r="G2" s="42"/>
    </row>
    <row r="3" customFormat="false" ht="11.25" hidden="false" customHeight="false" outlineLevel="0" collapsed="false">
      <c r="A3" s="42"/>
      <c r="B3" s="304"/>
      <c r="C3" s="139" t="n">
        <v>2018</v>
      </c>
      <c r="D3" s="139"/>
      <c r="E3" s="139"/>
      <c r="F3" s="140" t="n">
        <v>2017</v>
      </c>
      <c r="G3" s="140" t="n">
        <v>2016</v>
      </c>
    </row>
    <row r="4" customFormat="false" ht="33.75" hidden="false" customHeight="false" outlineLevel="0" collapsed="false">
      <c r="A4" s="42"/>
      <c r="B4" s="305" t="s">
        <v>147</v>
      </c>
      <c r="C4" s="140" t="s">
        <v>7</v>
      </c>
      <c r="D4" s="198" t="s">
        <v>8</v>
      </c>
      <c r="E4" s="139" t="s">
        <v>73</v>
      </c>
      <c r="F4" s="139"/>
      <c r="G4" s="139"/>
    </row>
    <row r="5" customFormat="false" ht="11.25" hidden="false" customHeight="false" outlineLevel="0" collapsed="false">
      <c r="A5" s="41" t="s">
        <v>426</v>
      </c>
      <c r="B5" s="306"/>
      <c r="C5" s="141" t="n">
        <v>48</v>
      </c>
      <c r="D5" s="194" t="n">
        <v>53</v>
      </c>
      <c r="E5" s="302" t="n">
        <f aca="false">C5/(C5+D5)</f>
        <v>0.475247524752475</v>
      </c>
      <c r="F5" s="307" t="n">
        <v>49</v>
      </c>
      <c r="G5" s="194" t="n">
        <v>46</v>
      </c>
    </row>
    <row r="6" s="42" customFormat="true" ht="11.25" hidden="false" customHeight="false" outlineLevel="0" collapsed="false">
      <c r="A6" s="308" t="s">
        <v>427</v>
      </c>
      <c r="B6" s="309"/>
      <c r="C6" s="140"/>
      <c r="D6" s="198"/>
      <c r="E6" s="302"/>
      <c r="F6" s="310"/>
      <c r="G6" s="198"/>
    </row>
    <row r="7" customFormat="false" ht="11.25" hidden="false" customHeight="false" outlineLevel="0" collapsed="false">
      <c r="A7" s="41" t="s">
        <v>428</v>
      </c>
      <c r="B7" s="306" t="n">
        <f aca="false">5+12</f>
        <v>17</v>
      </c>
      <c r="C7" s="141" t="n">
        <v>76</v>
      </c>
      <c r="D7" s="194" t="n">
        <v>194</v>
      </c>
      <c r="E7" s="302" t="n">
        <f aca="false">C7/(C7+D7)</f>
        <v>0.281481481481481</v>
      </c>
      <c r="F7" s="307" t="n">
        <v>22</v>
      </c>
      <c r="G7" s="194"/>
    </row>
    <row r="8" customFormat="false" ht="11.25" hidden="false" customHeight="false" outlineLevel="0" collapsed="false">
      <c r="A8" s="41" t="s">
        <v>429</v>
      </c>
      <c r="B8" s="306" t="n">
        <f aca="false">18+21</f>
        <v>39</v>
      </c>
      <c r="C8" s="141" t="n">
        <v>430</v>
      </c>
      <c r="D8" s="194" t="n">
        <v>493</v>
      </c>
      <c r="E8" s="302" t="n">
        <f aca="false">C8/(C8+D8)</f>
        <v>0.465872156013001</v>
      </c>
      <c r="F8" s="307" t="n">
        <v>56</v>
      </c>
      <c r="G8" s="194"/>
    </row>
    <row r="9" customFormat="false" ht="11.25" hidden="false" customHeight="false" outlineLevel="0" collapsed="false">
      <c r="A9" s="41" t="s">
        <v>430</v>
      </c>
      <c r="B9" s="306" t="n">
        <f aca="false">14+10</f>
        <v>24</v>
      </c>
      <c r="C9" s="141" t="n">
        <v>471</v>
      </c>
      <c r="D9" s="194" t="n">
        <v>347</v>
      </c>
      <c r="E9" s="302" t="n">
        <f aca="false">C9/(C9+D9)</f>
        <v>0.575794621026895</v>
      </c>
      <c r="F9" s="307" t="n">
        <v>50</v>
      </c>
      <c r="G9" s="194"/>
    </row>
    <row r="10" customFormat="false" ht="11.25" hidden="false" customHeight="false" outlineLevel="0" collapsed="false">
      <c r="A10" s="41" t="s">
        <v>431</v>
      </c>
      <c r="B10" s="306" t="n">
        <f aca="false">11+10</f>
        <v>21</v>
      </c>
      <c r="C10" s="141" t="n">
        <v>600</v>
      </c>
      <c r="D10" s="194" t="n">
        <v>541</v>
      </c>
      <c r="E10" s="302" t="n">
        <f aca="false">C10/(C10+D10)</f>
        <v>0.525854513584575</v>
      </c>
      <c r="F10" s="307" t="n">
        <v>47</v>
      </c>
      <c r="G10" s="194"/>
    </row>
    <row r="11" customFormat="false" ht="11.25" hidden="false" customHeight="false" outlineLevel="0" collapsed="false">
      <c r="B11" s="174"/>
    </row>
    <row r="12" customFormat="false" ht="11.25" hidden="false" customHeight="false" outlineLevel="0" collapsed="false">
      <c r="A12" s="41" t="s">
        <v>432</v>
      </c>
    </row>
  </sheetData>
  <mergeCells count="2">
    <mergeCell ref="C3:E3"/>
    <mergeCell ref="E4:G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J21"/>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A3" activeCellId="0" sqref="A3"/>
    </sheetView>
  </sheetViews>
  <sheetFormatPr defaultRowHeight="11.25" outlineLevelRow="0" outlineLevelCol="0"/>
  <cols>
    <col collapsed="false" customWidth="true" hidden="false" outlineLevel="0" max="1" min="1" style="1" width="24.29"/>
    <col collapsed="false" customWidth="true" hidden="false" outlineLevel="0" max="4" min="2" style="1" width="9.14"/>
    <col collapsed="false" customWidth="true" hidden="false" outlineLevel="0" max="5" min="5" style="1" width="9.58"/>
    <col collapsed="false" customWidth="true" hidden="false" outlineLevel="0" max="6" min="6" style="1" width="9.14"/>
    <col collapsed="false" customWidth="true" hidden="false" outlineLevel="0" max="7" min="7" style="1" width="11.14"/>
    <col collapsed="false" customWidth="true" hidden="false" outlineLevel="0" max="10" min="8" style="1" width="14.28"/>
    <col collapsed="false" customWidth="true" hidden="false" outlineLevel="0" max="1025" min="11" style="1" width="9.14"/>
  </cols>
  <sheetData>
    <row r="1" customFormat="false" ht="11.25" hidden="false" customHeight="false" outlineLevel="0" collapsed="false">
      <c r="A1" s="2" t="s">
        <v>35</v>
      </c>
    </row>
    <row r="2" customFormat="false" ht="11.25" hidden="false" customHeight="false" outlineLevel="0" collapsed="false">
      <c r="A2" s="2"/>
    </row>
    <row r="3" customFormat="false" ht="33.75" hidden="false" customHeight="false" outlineLevel="0" collapsed="false">
      <c r="B3" s="3" t="s">
        <v>1</v>
      </c>
      <c r="C3" s="3"/>
      <c r="D3" s="3"/>
      <c r="E3" s="3"/>
      <c r="F3" s="17" t="s">
        <v>2</v>
      </c>
      <c r="G3" s="17" t="s">
        <v>3</v>
      </c>
      <c r="H3" s="17" t="s">
        <v>4</v>
      </c>
      <c r="I3" s="17" t="s">
        <v>5</v>
      </c>
      <c r="J3" s="17" t="s">
        <v>6</v>
      </c>
    </row>
    <row r="4" customFormat="false" ht="22.5" hidden="false" customHeight="false" outlineLevel="0" collapsed="false">
      <c r="B4" s="2" t="s">
        <v>7</v>
      </c>
      <c r="C4" s="2" t="s">
        <v>8</v>
      </c>
      <c r="D4" s="2" t="s">
        <v>9</v>
      </c>
      <c r="E4" s="17" t="s">
        <v>10</v>
      </c>
      <c r="F4" s="17" t="s">
        <v>10</v>
      </c>
      <c r="G4" s="17" t="s">
        <v>10</v>
      </c>
      <c r="H4" s="17" t="s">
        <v>10</v>
      </c>
      <c r="I4" s="17" t="s">
        <v>10</v>
      </c>
      <c r="J4" s="17" t="s">
        <v>10</v>
      </c>
    </row>
    <row r="5" customFormat="false" ht="11.25" hidden="false" customHeight="false" outlineLevel="0" collapsed="false">
      <c r="A5" s="2" t="s">
        <v>36</v>
      </c>
    </row>
    <row r="6" customFormat="false" ht="11.25" hidden="false" customHeight="false" outlineLevel="0" collapsed="false">
      <c r="A6" s="1" t="s">
        <v>37</v>
      </c>
      <c r="B6" s="1" t="n">
        <v>9</v>
      </c>
      <c r="C6" s="1" t="n">
        <v>12</v>
      </c>
      <c r="D6" s="1" t="n">
        <f aca="false">(B6+C6)</f>
        <v>21</v>
      </c>
      <c r="E6" s="18" t="n">
        <f aca="false">(B6*100)/D6</f>
        <v>42.8571428571429</v>
      </c>
      <c r="F6" s="5" t="n">
        <v>0.428571428571429</v>
      </c>
      <c r="G6" s="4" t="n">
        <v>0.380952380952381</v>
      </c>
      <c r="H6" s="4" t="n">
        <v>0.41</v>
      </c>
      <c r="I6" s="4" t="n">
        <v>0.29</v>
      </c>
      <c r="J6" s="4" t="n">
        <v>0.29</v>
      </c>
    </row>
    <row r="7" customFormat="false" ht="11.25" hidden="false" customHeight="false" outlineLevel="0" collapsed="false">
      <c r="A7" s="1" t="s">
        <v>38</v>
      </c>
      <c r="B7" s="1" t="n">
        <v>0</v>
      </c>
      <c r="C7" s="1" t="n">
        <v>10</v>
      </c>
      <c r="D7" s="1" t="n">
        <f aca="false">(B7+C7)</f>
        <v>10</v>
      </c>
      <c r="E7" s="18" t="n">
        <f aca="false">(B7*100)/D7</f>
        <v>0</v>
      </c>
      <c r="F7" s="5" t="n">
        <v>0.0909090909090909</v>
      </c>
      <c r="G7" s="4" t="n">
        <v>0.0909090909090909</v>
      </c>
      <c r="H7" s="4" t="n">
        <v>0.08</v>
      </c>
      <c r="I7" s="4" t="n">
        <v>0.09</v>
      </c>
      <c r="J7" s="4" t="n">
        <v>0.27</v>
      </c>
    </row>
    <row r="8" customFormat="false" ht="11.25" hidden="false" customHeight="false" outlineLevel="0" collapsed="false">
      <c r="A8" s="1" t="s">
        <v>39</v>
      </c>
      <c r="B8" s="1" t="n">
        <v>11</v>
      </c>
      <c r="C8" s="1" t="n">
        <v>21</v>
      </c>
      <c r="D8" s="1" t="n">
        <f aca="false">(B8+C8)</f>
        <v>32</v>
      </c>
      <c r="E8" s="18" t="n">
        <f aca="false">(B8*100)/D8</f>
        <v>34.375</v>
      </c>
      <c r="F8" s="5" t="n">
        <v>0.333333333333333</v>
      </c>
      <c r="G8" s="4" t="n">
        <v>0.272727272727273</v>
      </c>
      <c r="H8" s="4" t="n">
        <v>0.3</v>
      </c>
      <c r="I8" s="4" t="n">
        <v>0.3</v>
      </c>
      <c r="J8" s="4" t="n">
        <v>0.24</v>
      </c>
    </row>
    <row r="9" customFormat="false" ht="11.25" hidden="false" customHeight="false" outlineLevel="0" collapsed="false">
      <c r="A9" s="1" t="s">
        <v>40</v>
      </c>
      <c r="B9" s="1" t="n">
        <v>2</v>
      </c>
      <c r="C9" s="1" t="n">
        <v>2</v>
      </c>
      <c r="D9" s="1" t="n">
        <f aca="false">(B9+C9)</f>
        <v>4</v>
      </c>
      <c r="E9" s="18" t="n">
        <f aca="false">(B9*100)/D9</f>
        <v>50</v>
      </c>
      <c r="F9" s="5" t="n">
        <v>0.571428571428571</v>
      </c>
      <c r="G9" s="4" t="n">
        <v>0.5</v>
      </c>
      <c r="H9" s="4" t="n">
        <v>0.37</v>
      </c>
      <c r="I9" s="4" t="n">
        <v>0.29</v>
      </c>
      <c r="J9" s="4" t="n">
        <v>0.14</v>
      </c>
    </row>
    <row r="10" customFormat="false" ht="11.25" hidden="false" customHeight="false" outlineLevel="0" collapsed="false">
      <c r="A10" s="2" t="s">
        <v>9</v>
      </c>
      <c r="B10" s="2" t="n">
        <f aca="false">SUM(B6:B9)</f>
        <v>22</v>
      </c>
      <c r="C10" s="2" t="n">
        <f aca="false">SUM(C6:C9)</f>
        <v>45</v>
      </c>
      <c r="D10" s="2" t="n">
        <f aca="false">SUM(D6:D9)</f>
        <v>67</v>
      </c>
      <c r="E10" s="18" t="n">
        <f aca="false">(B10*100)/D10</f>
        <v>32.8358208955224</v>
      </c>
      <c r="F10" s="5" t="n">
        <v>0.346666666666667</v>
      </c>
      <c r="G10" s="5" t="n">
        <v>0.301369863013699</v>
      </c>
      <c r="H10" s="5" t="n">
        <v>0.31</v>
      </c>
      <c r="I10" s="5" t="n">
        <v>0.26</v>
      </c>
      <c r="J10" s="5" t="n">
        <v>0.25</v>
      </c>
    </row>
    <row r="11" customFormat="false" ht="11.25" hidden="false" customHeight="false" outlineLevel="0" collapsed="false">
      <c r="A11" s="2" t="s">
        <v>41</v>
      </c>
      <c r="E11" s="5"/>
      <c r="F11" s="5"/>
      <c r="G11" s="4"/>
      <c r="H11" s="4"/>
      <c r="I11" s="4"/>
      <c r="J11" s="4"/>
    </row>
    <row r="12" customFormat="false" ht="11.25" hidden="false" customHeight="false" outlineLevel="0" collapsed="false">
      <c r="A12" s="1" t="s">
        <v>42</v>
      </c>
      <c r="E12" s="5"/>
      <c r="F12" s="5" t="n">
        <v>0.333333333333333</v>
      </c>
      <c r="G12" s="4" t="n">
        <v>0.352941176470588</v>
      </c>
      <c r="H12" s="4" t="n">
        <v>0.38</v>
      </c>
      <c r="I12" s="4" t="n">
        <v>0.24</v>
      </c>
      <c r="J12" s="4" t="n">
        <v>0.2</v>
      </c>
    </row>
    <row r="13" customFormat="false" ht="11.25" hidden="false" customHeight="false" outlineLevel="0" collapsed="false">
      <c r="A13" s="1" t="s">
        <v>43</v>
      </c>
      <c r="E13" s="5"/>
      <c r="F13" s="5" t="n">
        <v>0.340909090909091</v>
      </c>
      <c r="G13" s="4" t="n">
        <v>0.241379310344828</v>
      </c>
      <c r="H13" s="4" t="n">
        <v>0.31</v>
      </c>
      <c r="I13" s="4" t="n">
        <v>0.31</v>
      </c>
      <c r="J13" s="4" t="n">
        <v>0.3</v>
      </c>
    </row>
    <row r="14" customFormat="false" ht="11.25" hidden="false" customHeight="false" outlineLevel="0" collapsed="false">
      <c r="A14" s="1" t="s">
        <v>44</v>
      </c>
      <c r="E14" s="5"/>
      <c r="F14" s="5" t="n">
        <v>0.384615384615385</v>
      </c>
      <c r="G14" s="4" t="n">
        <v>0.3</v>
      </c>
      <c r="H14" s="4" t="n">
        <v>0.15</v>
      </c>
      <c r="I14" s="4" t="n">
        <v>0.18</v>
      </c>
      <c r="J14" s="4" t="n">
        <v>0.18</v>
      </c>
    </row>
    <row r="15" customFormat="false" ht="11.25" hidden="false" customHeight="false" outlineLevel="0" collapsed="false">
      <c r="A15" s="2" t="s">
        <v>9</v>
      </c>
      <c r="B15" s="2"/>
      <c r="C15" s="2"/>
      <c r="D15" s="2"/>
      <c r="E15" s="5"/>
      <c r="F15" s="5" t="n">
        <v>0.346666666666667</v>
      </c>
      <c r="G15" s="5" t="n">
        <v>0.301369863013699</v>
      </c>
      <c r="H15" s="5" t="n">
        <v>0.31</v>
      </c>
      <c r="I15" s="5" t="n">
        <v>0.26</v>
      </c>
      <c r="J15" s="5" t="n">
        <v>0.25</v>
      </c>
    </row>
    <row r="16" customFormat="false" ht="11.25" hidden="false" customHeight="false" outlineLevel="0" collapsed="false">
      <c r="A16" s="1" t="s">
        <v>45</v>
      </c>
      <c r="E16" s="4"/>
      <c r="F16" s="4"/>
      <c r="G16" s="4"/>
      <c r="H16" s="4"/>
      <c r="I16" s="4"/>
      <c r="J16" s="4"/>
    </row>
    <row r="17" customFormat="false" ht="129" hidden="false" customHeight="true" outlineLevel="0" collapsed="false">
      <c r="A17" s="19" t="s">
        <v>46</v>
      </c>
      <c r="B17" s="19"/>
      <c r="C17" s="19"/>
      <c r="D17" s="19"/>
      <c r="E17" s="19"/>
      <c r="F17" s="19"/>
      <c r="G17" s="19"/>
      <c r="H17" s="19"/>
      <c r="I17" s="4"/>
      <c r="J17" s="4"/>
    </row>
    <row r="18" customFormat="false" ht="62.25" hidden="false" customHeight="true" outlineLevel="0" collapsed="false">
      <c r="A18" s="19" t="s">
        <v>47</v>
      </c>
      <c r="B18" s="19"/>
      <c r="C18" s="19"/>
      <c r="D18" s="19"/>
      <c r="E18" s="19"/>
      <c r="F18" s="19"/>
      <c r="G18" s="19"/>
      <c r="H18" s="19"/>
    </row>
    <row r="19" customFormat="false" ht="51.75" hidden="false" customHeight="true" outlineLevel="0" collapsed="false">
      <c r="A19" s="19" t="s">
        <v>48</v>
      </c>
      <c r="B19" s="19"/>
      <c r="C19" s="19"/>
      <c r="D19" s="19"/>
      <c r="E19" s="19"/>
      <c r="F19" s="19"/>
      <c r="G19" s="19"/>
      <c r="H19" s="19"/>
    </row>
    <row r="20" customFormat="false" ht="9.75" hidden="false" customHeight="true" outlineLevel="0" collapsed="false">
      <c r="A20" s="20"/>
      <c r="B20" s="20"/>
      <c r="C20" s="20"/>
      <c r="D20" s="20"/>
      <c r="E20" s="20"/>
      <c r="F20" s="20"/>
      <c r="G20" s="20"/>
      <c r="H20" s="20"/>
    </row>
    <row r="21" customFormat="false" ht="11.25" hidden="false" customHeight="false" outlineLevel="0" collapsed="false">
      <c r="A21" s="1" t="s">
        <v>49</v>
      </c>
    </row>
  </sheetData>
  <mergeCells count="4">
    <mergeCell ref="B3:E3"/>
    <mergeCell ref="A17:H17"/>
    <mergeCell ref="A18:H18"/>
    <mergeCell ref="A19:H19"/>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30.xml><?xml version="1.0" encoding="utf-8"?>
<worksheet xmlns="http://schemas.openxmlformats.org/spreadsheetml/2006/main" xmlns:r="http://schemas.openxmlformats.org/officeDocument/2006/relationships">
  <sheetPr filterMode="false">
    <pageSetUpPr fitToPage="false"/>
  </sheetPr>
  <dimension ref="A1:P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RowHeight="11.25" outlineLevelRow="0" outlineLevelCol="0"/>
  <cols>
    <col collapsed="false" customWidth="true" hidden="false" outlineLevel="0" max="1" min="1" style="1" width="20.99"/>
    <col collapsed="false" customWidth="true" hidden="false" outlineLevel="0" max="13" min="2" style="1" width="9.14"/>
    <col collapsed="false" customWidth="true" hidden="false" outlineLevel="0" max="14" min="14" style="1" width="17.42"/>
    <col collapsed="false" customWidth="true" hidden="false" outlineLevel="0" max="1025" min="15" style="1" width="9.14"/>
  </cols>
  <sheetData>
    <row r="1" customFormat="false" ht="11.25" hidden="false" customHeight="false" outlineLevel="0" collapsed="false">
      <c r="A1" s="2" t="s">
        <v>433</v>
      </c>
      <c r="B1" s="2"/>
      <c r="C1" s="2"/>
      <c r="D1" s="2"/>
      <c r="E1" s="2"/>
      <c r="F1" s="2"/>
      <c r="G1" s="2"/>
      <c r="H1" s="2"/>
      <c r="I1" s="2"/>
    </row>
    <row r="2" customFormat="false" ht="11.25" hidden="false" customHeight="false" outlineLevel="0" collapsed="false">
      <c r="A2" s="2"/>
      <c r="B2" s="2"/>
      <c r="C2" s="2"/>
      <c r="D2" s="2"/>
      <c r="E2" s="2"/>
      <c r="F2" s="2"/>
      <c r="G2" s="2"/>
      <c r="H2" s="2"/>
      <c r="I2" s="2"/>
    </row>
    <row r="3" customFormat="false" ht="11.25" hidden="false" customHeight="false" outlineLevel="0" collapsed="false">
      <c r="B3" s="55" t="s">
        <v>72</v>
      </c>
      <c r="C3" s="55"/>
      <c r="D3" s="55"/>
      <c r="E3" s="55"/>
      <c r="F3" s="55" t="s">
        <v>58</v>
      </c>
      <c r="G3" s="55"/>
      <c r="H3" s="55"/>
      <c r="I3" s="55"/>
      <c r="J3" s="55" t="s">
        <v>59</v>
      </c>
      <c r="K3" s="55"/>
      <c r="L3" s="55"/>
      <c r="M3" s="55"/>
      <c r="N3" s="74" t="s">
        <v>5</v>
      </c>
      <c r="O3" s="74" t="s">
        <v>6</v>
      </c>
    </row>
    <row r="4" customFormat="false" ht="22.5" hidden="false" customHeight="false" outlineLevel="0" collapsed="false">
      <c r="B4" s="2" t="s">
        <v>7</v>
      </c>
      <c r="C4" s="2" t="s">
        <v>8</v>
      </c>
      <c r="D4" s="11" t="s">
        <v>9</v>
      </c>
      <c r="E4" s="32" t="s">
        <v>10</v>
      </c>
      <c r="F4" s="2" t="s">
        <v>7</v>
      </c>
      <c r="G4" s="2" t="s">
        <v>8</v>
      </c>
      <c r="H4" s="2" t="s">
        <v>9</v>
      </c>
      <c r="I4" s="31" t="s">
        <v>10</v>
      </c>
      <c r="J4" s="2" t="s">
        <v>7</v>
      </c>
      <c r="K4" s="2" t="s">
        <v>8</v>
      </c>
      <c r="L4" s="2" t="s">
        <v>9</v>
      </c>
      <c r="M4" s="31" t="s">
        <v>10</v>
      </c>
      <c r="N4" s="32" t="s">
        <v>10</v>
      </c>
      <c r="O4" s="32" t="s">
        <v>10</v>
      </c>
    </row>
    <row r="5" customFormat="false" ht="62.65" hidden="false" customHeight="true" outlineLevel="0" collapsed="false">
      <c r="A5" s="7" t="s">
        <v>434</v>
      </c>
      <c r="B5" s="1" t="n">
        <v>13</v>
      </c>
      <c r="C5" s="1" t="n">
        <v>17</v>
      </c>
      <c r="D5" s="26" t="n">
        <f aca="false">B5+C5</f>
        <v>30</v>
      </c>
      <c r="E5" s="121" t="n">
        <f aca="false">B5/D5</f>
        <v>0.433333333333333</v>
      </c>
      <c r="F5" s="7" t="n">
        <v>14</v>
      </c>
      <c r="G5" s="7" t="n">
        <v>16</v>
      </c>
      <c r="H5" s="7" t="n">
        <v>30</v>
      </c>
      <c r="I5" s="311" t="n">
        <v>0.46</v>
      </c>
      <c r="J5" s="1" t="n">
        <v>13</v>
      </c>
      <c r="K5" s="1" t="n">
        <v>17</v>
      </c>
      <c r="L5" s="1" t="n">
        <f aca="false">J5+K5</f>
        <v>30</v>
      </c>
      <c r="M5" s="13" t="n">
        <f aca="false">J5/L5</f>
        <v>0.433333333333333</v>
      </c>
      <c r="N5" s="121" t="n">
        <v>0.33</v>
      </c>
      <c r="O5" s="121" t="n">
        <v>0.37</v>
      </c>
    </row>
    <row r="6" customFormat="false" ht="11.25" hidden="false" customHeight="false" outlineLevel="0" collapsed="false">
      <c r="A6" s="1" t="s">
        <v>435</v>
      </c>
    </row>
    <row r="7" customFormat="false" ht="11.25" hidden="false" customHeight="false" outlineLevel="0" collapsed="false">
      <c r="A7" s="1" t="s">
        <v>436</v>
      </c>
    </row>
    <row r="9" customFormat="false" ht="11.25" hidden="false" customHeight="false" outlineLevel="0" collapsed="false">
      <c r="A9" s="312" t="s">
        <v>437</v>
      </c>
      <c r="B9" s="312"/>
      <c r="C9" s="312"/>
      <c r="D9" s="312"/>
      <c r="E9" s="312"/>
      <c r="F9" s="312"/>
      <c r="G9" s="313"/>
      <c r="H9" s="313"/>
      <c r="I9" s="313"/>
      <c r="J9" s="313"/>
      <c r="K9" s="313"/>
      <c r="L9" s="313"/>
      <c r="M9" s="313"/>
      <c r="N9" s="313"/>
      <c r="O9" s="313"/>
      <c r="P9" s="313"/>
    </row>
    <row r="10" customFormat="false" ht="11.25" hidden="false" customHeight="false" outlineLevel="0" collapsed="false">
      <c r="A10" s="314" t="s">
        <v>438</v>
      </c>
      <c r="B10" s="314"/>
      <c r="C10" s="314"/>
      <c r="D10" s="314"/>
      <c r="E10" s="314"/>
      <c r="F10" s="314"/>
      <c r="G10" s="314"/>
      <c r="H10" s="314"/>
      <c r="I10" s="314"/>
      <c r="J10" s="314"/>
      <c r="K10" s="314"/>
      <c r="L10" s="314"/>
      <c r="M10" s="314"/>
      <c r="N10" s="313"/>
      <c r="O10" s="313"/>
      <c r="P10" s="313"/>
    </row>
    <row r="11" customFormat="false" ht="11.25" hidden="false" customHeight="false" outlineLevel="0" collapsed="false">
      <c r="A11" s="314" t="s">
        <v>439</v>
      </c>
      <c r="B11" s="314"/>
      <c r="C11" s="314"/>
      <c r="D11" s="314"/>
      <c r="E11" s="314"/>
      <c r="F11" s="314"/>
      <c r="G11" s="314"/>
      <c r="H11" s="314"/>
      <c r="I11" s="314"/>
      <c r="J11" s="315"/>
      <c r="K11" s="315"/>
      <c r="L11" s="315"/>
      <c r="M11" s="315"/>
      <c r="N11" s="313"/>
      <c r="O11" s="313"/>
      <c r="P11" s="313"/>
    </row>
    <row r="12" customFormat="false" ht="11.25" hidden="false" customHeight="false" outlineLevel="0" collapsed="false">
      <c r="A12" s="316" t="s">
        <v>440</v>
      </c>
      <c r="B12" s="316"/>
      <c r="C12" s="316"/>
      <c r="D12" s="316"/>
      <c r="E12" s="313"/>
      <c r="F12" s="313"/>
      <c r="G12" s="313"/>
      <c r="H12" s="313"/>
      <c r="I12" s="313"/>
      <c r="J12" s="313"/>
      <c r="K12" s="313"/>
      <c r="L12" s="313"/>
      <c r="M12" s="313"/>
      <c r="N12" s="313"/>
      <c r="O12" s="313"/>
      <c r="P12" s="313"/>
    </row>
    <row r="13" customFormat="false" ht="11.25" hidden="false" customHeight="false" outlineLevel="0" collapsed="false">
      <c r="A13" s="314" t="s">
        <v>441</v>
      </c>
      <c r="B13" s="314"/>
      <c r="C13" s="314"/>
      <c r="D13" s="314"/>
      <c r="E13" s="314"/>
      <c r="F13" s="314"/>
      <c r="G13" s="314"/>
      <c r="H13" s="314"/>
      <c r="I13" s="314"/>
      <c r="J13" s="314"/>
      <c r="K13" s="314"/>
      <c r="L13" s="314"/>
      <c r="M13" s="314"/>
      <c r="N13" s="314"/>
      <c r="O13" s="314"/>
      <c r="P13" s="314"/>
    </row>
    <row r="15" customFormat="false" ht="11.25" hidden="false" customHeight="false" outlineLevel="0" collapsed="false">
      <c r="A15" s="1" t="s">
        <v>442</v>
      </c>
    </row>
    <row r="23" customFormat="false" ht="11.25" hidden="false" customHeight="false" outlineLevel="0" collapsed="false">
      <c r="A23" s="1" t="s">
        <v>34</v>
      </c>
    </row>
  </sheetData>
  <mergeCells count="7">
    <mergeCell ref="B3:E3"/>
    <mergeCell ref="F3:I3"/>
    <mergeCell ref="J3:M3"/>
    <mergeCell ref="A9:F9"/>
    <mergeCell ref="A10:M10"/>
    <mergeCell ref="A11:I11"/>
    <mergeCell ref="A13:P1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31.xml><?xml version="1.0" encoding="utf-8"?>
<worksheet xmlns="http://schemas.openxmlformats.org/spreadsheetml/2006/main" xmlns:r="http://schemas.openxmlformats.org/officeDocument/2006/relationships">
  <sheetPr filterMode="false">
    <pageSetUpPr fitToPage="false"/>
  </sheetPr>
  <dimension ref="A1:O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6" activeCellId="0" sqref="A16"/>
    </sheetView>
  </sheetViews>
  <sheetFormatPr defaultRowHeight="11.25" outlineLevelRow="0" outlineLevelCol="0"/>
  <cols>
    <col collapsed="false" customWidth="true" hidden="false" outlineLevel="0" max="1" min="1" style="1" width="20.86"/>
    <col collapsed="false" customWidth="true" hidden="false" outlineLevel="0" max="2" min="2" style="1" width="10.58"/>
    <col collapsed="false" customWidth="true" hidden="false" outlineLevel="0" max="3" min="3" style="1" width="9.14"/>
    <col collapsed="false" customWidth="true" hidden="false" outlineLevel="0" max="4" min="4" style="1" width="8.71"/>
    <col collapsed="false" customWidth="true" hidden="false" outlineLevel="0" max="5" min="5" style="1" width="16.86"/>
    <col collapsed="false" customWidth="true" hidden="false" outlineLevel="0" max="8" min="6" style="1" width="9.14"/>
    <col collapsed="false" customWidth="true" hidden="false" outlineLevel="0" max="9" min="9" style="1" width="15.42"/>
    <col collapsed="false" customWidth="true" hidden="false" outlineLevel="0" max="10" min="10" style="1" width="19.42"/>
    <col collapsed="false" customWidth="true" hidden="false" outlineLevel="0" max="11" min="11" style="1" width="17.71"/>
    <col collapsed="false" customWidth="true" hidden="false" outlineLevel="0" max="12" min="12" style="1" width="18.14"/>
    <col collapsed="false" customWidth="true" hidden="false" outlineLevel="0" max="1025" min="13" style="1" width="9.14"/>
  </cols>
  <sheetData>
    <row r="1" customFormat="false" ht="11.25" hidden="false" customHeight="false" outlineLevel="0" collapsed="false">
      <c r="A1" s="2" t="s">
        <v>443</v>
      </c>
      <c r="B1" s="2"/>
      <c r="C1" s="2"/>
      <c r="D1" s="2"/>
      <c r="E1" s="2"/>
    </row>
    <row r="2" customFormat="false" ht="11.25" hidden="false" customHeight="false" outlineLevel="0" collapsed="false">
      <c r="A2" s="2"/>
      <c r="B2" s="2"/>
      <c r="C2" s="2"/>
      <c r="D2" s="2"/>
      <c r="E2" s="2"/>
    </row>
    <row r="3" customFormat="false" ht="11.25" hidden="false" customHeight="false" outlineLevel="0" collapsed="false">
      <c r="B3" s="317" t="s">
        <v>444</v>
      </c>
      <c r="C3" s="317"/>
      <c r="D3" s="317"/>
      <c r="E3" s="317"/>
      <c r="F3" s="73" t="s">
        <v>2</v>
      </c>
      <c r="G3" s="73"/>
      <c r="H3" s="73"/>
      <c r="I3" s="73"/>
      <c r="J3" s="318" t="s">
        <v>3</v>
      </c>
      <c r="K3" s="318" t="s">
        <v>4</v>
      </c>
      <c r="L3" s="318" t="s">
        <v>5</v>
      </c>
    </row>
    <row r="4" s="238" customFormat="true" ht="11.25" hidden="false" customHeight="false" outlineLevel="0" collapsed="false">
      <c r="B4" s="319" t="s">
        <v>7</v>
      </c>
      <c r="C4" s="319" t="s">
        <v>8</v>
      </c>
      <c r="D4" s="319" t="s">
        <v>9</v>
      </c>
      <c r="E4" s="319" t="s">
        <v>10</v>
      </c>
      <c r="F4" s="319" t="s">
        <v>7</v>
      </c>
      <c r="G4" s="319" t="s">
        <v>8</v>
      </c>
      <c r="H4" s="319" t="s">
        <v>9</v>
      </c>
      <c r="I4" s="319" t="s">
        <v>10</v>
      </c>
      <c r="J4" s="319" t="s">
        <v>10</v>
      </c>
      <c r="K4" s="319" t="s">
        <v>10</v>
      </c>
      <c r="L4" s="319" t="s">
        <v>10</v>
      </c>
    </row>
    <row r="5" customFormat="false" ht="11.25" hidden="false" customHeight="false" outlineLevel="0" collapsed="false">
      <c r="A5" s="318" t="s">
        <v>445</v>
      </c>
      <c r="B5" s="320"/>
      <c r="C5" s="321"/>
      <c r="D5" s="321"/>
      <c r="E5" s="322"/>
      <c r="F5" s="320"/>
      <c r="G5" s="321"/>
      <c r="H5" s="321"/>
      <c r="I5" s="322"/>
      <c r="J5" s="318"/>
      <c r="K5" s="318"/>
      <c r="L5" s="318"/>
    </row>
    <row r="6" customFormat="false" ht="32.85" hidden="false" customHeight="true" outlineLevel="0" collapsed="false">
      <c r="A6" s="323" t="s">
        <v>446</v>
      </c>
      <c r="B6" s="324" t="n">
        <v>12</v>
      </c>
      <c r="C6" s="325" t="n">
        <v>25</v>
      </c>
      <c r="D6" s="325" t="n">
        <f aca="false">B6+C6</f>
        <v>37</v>
      </c>
      <c r="E6" s="326" t="n">
        <f aca="false">B6/D6</f>
        <v>0.324324324324324</v>
      </c>
      <c r="F6" s="324" t="n">
        <v>12</v>
      </c>
      <c r="G6" s="325" t="n">
        <v>24</v>
      </c>
      <c r="H6" s="325" t="n">
        <f aca="false">F6+G6</f>
        <v>36</v>
      </c>
      <c r="I6" s="13" t="n">
        <f aca="false">F6/H6</f>
        <v>0.333333333333333</v>
      </c>
      <c r="J6" s="16" t="n">
        <v>0.325</v>
      </c>
      <c r="K6" s="16" t="n">
        <v>0.3</v>
      </c>
      <c r="L6" s="16" t="n">
        <v>0.3</v>
      </c>
    </row>
    <row r="7" customFormat="false" ht="73.5" hidden="false" customHeight="true" outlineLevel="0" collapsed="false">
      <c r="A7" s="327" t="s">
        <v>447</v>
      </c>
      <c r="B7" s="328" t="n">
        <v>16</v>
      </c>
      <c r="C7" s="329" t="n">
        <v>42</v>
      </c>
      <c r="D7" s="329" t="n">
        <f aca="false">B7+C7</f>
        <v>58</v>
      </c>
      <c r="E7" s="330" t="n">
        <f aca="false">B7/D7</f>
        <v>0.275862068965517</v>
      </c>
      <c r="F7" s="123" t="n">
        <v>19</v>
      </c>
      <c r="G7" s="124" t="n">
        <v>43</v>
      </c>
      <c r="H7" s="124" t="n">
        <f aca="false">F7+G7</f>
        <v>62</v>
      </c>
      <c r="I7" s="125" t="n">
        <f aca="false">F7/H7</f>
        <v>0.306451612903226</v>
      </c>
      <c r="J7" s="99" t="n">
        <v>0.3</v>
      </c>
      <c r="K7" s="99" t="n">
        <v>0.27</v>
      </c>
      <c r="L7" s="99" t="n">
        <v>0.2</v>
      </c>
      <c r="O7" s="331"/>
    </row>
    <row r="8" customFormat="false" ht="11.25" hidden="false" customHeight="false" outlineLevel="0" collapsed="false">
      <c r="A8" s="32" t="s">
        <v>448</v>
      </c>
      <c r="B8" s="332"/>
      <c r="C8" s="333"/>
      <c r="D8" s="333"/>
      <c r="E8" s="326"/>
      <c r="F8" s="36"/>
      <c r="G8" s="34"/>
      <c r="H8" s="34"/>
      <c r="I8" s="13"/>
      <c r="J8" s="16"/>
      <c r="K8" s="16"/>
      <c r="L8" s="16"/>
    </row>
    <row r="9" customFormat="false" ht="11.25" hidden="false" customHeight="false" outlineLevel="0" collapsed="false">
      <c r="A9" s="323" t="s">
        <v>449</v>
      </c>
      <c r="B9" s="324" t="n">
        <v>7</v>
      </c>
      <c r="C9" s="325" t="n">
        <v>14</v>
      </c>
      <c r="D9" s="325" t="n">
        <f aca="false">B9+C9</f>
        <v>21</v>
      </c>
      <c r="E9" s="326" t="n">
        <f aca="false">B9/D9</f>
        <v>0.333333333333333</v>
      </c>
      <c r="F9" s="36" t="n">
        <v>8</v>
      </c>
      <c r="G9" s="34" t="n">
        <v>13</v>
      </c>
      <c r="H9" s="34" t="n">
        <v>21</v>
      </c>
      <c r="I9" s="13" t="n">
        <f aca="false">F9/H9</f>
        <v>0.380952380952381</v>
      </c>
      <c r="J9" s="16"/>
      <c r="K9" s="16"/>
      <c r="L9" s="16"/>
    </row>
    <row r="10" customFormat="false" ht="11.25" hidden="false" customHeight="false" outlineLevel="0" collapsed="false">
      <c r="A10" s="323" t="s">
        <v>450</v>
      </c>
      <c r="B10" s="324" t="n">
        <v>14</v>
      </c>
      <c r="C10" s="325" t="n">
        <v>27</v>
      </c>
      <c r="D10" s="325" t="n">
        <f aca="false">B10+C10</f>
        <v>41</v>
      </c>
      <c r="E10" s="326" t="n">
        <f aca="false">B10/D10</f>
        <v>0.341463414634146</v>
      </c>
      <c r="F10" s="36" t="n">
        <f aca="false">2+13</f>
        <v>15</v>
      </c>
      <c r="G10" s="34" t="n">
        <f aca="false">8+18</f>
        <v>26</v>
      </c>
      <c r="H10" s="34" t="n">
        <v>41</v>
      </c>
      <c r="I10" s="13" t="n">
        <f aca="false">F10/H10</f>
        <v>0.365853658536585</v>
      </c>
      <c r="J10" s="16"/>
      <c r="K10" s="16"/>
      <c r="L10" s="16"/>
    </row>
    <row r="11" customFormat="false" ht="11.25" hidden="false" customHeight="false" outlineLevel="0" collapsed="false">
      <c r="A11" s="323" t="s">
        <v>451</v>
      </c>
      <c r="B11" s="324" t="n">
        <v>1</v>
      </c>
      <c r="C11" s="325" t="n">
        <v>1</v>
      </c>
      <c r="D11" s="325" t="n">
        <f aca="false">B11+C11</f>
        <v>2</v>
      </c>
      <c r="E11" s="326" t="n">
        <f aca="false">B11/D11</f>
        <v>0.5</v>
      </c>
      <c r="F11" s="36" t="n">
        <v>1</v>
      </c>
      <c r="G11" s="34" t="n">
        <v>1</v>
      </c>
      <c r="H11" s="34" t="n">
        <v>2</v>
      </c>
      <c r="I11" s="13" t="n">
        <f aca="false">F11/H11</f>
        <v>0.5</v>
      </c>
      <c r="J11" s="16"/>
      <c r="K11" s="16"/>
      <c r="L11" s="16"/>
    </row>
    <row r="12" customFormat="false" ht="11.25" hidden="false" customHeight="false" outlineLevel="0" collapsed="false">
      <c r="A12" s="323" t="s">
        <v>452</v>
      </c>
      <c r="B12" s="324" t="n">
        <v>1</v>
      </c>
      <c r="C12" s="325" t="n">
        <v>0</v>
      </c>
      <c r="D12" s="325" t="n">
        <f aca="false">B12+C12</f>
        <v>1</v>
      </c>
      <c r="E12" s="326" t="n">
        <f aca="false">B12/D12</f>
        <v>1</v>
      </c>
      <c r="F12" s="36" t="n">
        <v>1</v>
      </c>
      <c r="G12" s="34" t="n">
        <v>1</v>
      </c>
      <c r="H12" s="34" t="n">
        <v>2</v>
      </c>
      <c r="I12" s="13" t="n">
        <f aca="false">F12/H12</f>
        <v>0.5</v>
      </c>
      <c r="J12" s="16"/>
      <c r="K12" s="16"/>
      <c r="L12" s="16"/>
    </row>
    <row r="13" customFormat="false" ht="11.25" hidden="false" customHeight="false" outlineLevel="0" collapsed="false">
      <c r="A13" s="323" t="s">
        <v>453</v>
      </c>
      <c r="B13" s="324" t="n">
        <v>5</v>
      </c>
      <c r="C13" s="325" t="n">
        <v>25</v>
      </c>
      <c r="D13" s="325" t="n">
        <f aca="false">B13+C13</f>
        <v>30</v>
      </c>
      <c r="E13" s="326" t="n">
        <f aca="false">B13/D13</f>
        <v>0.166666666666667</v>
      </c>
      <c r="F13" s="36" t="n">
        <f aca="false">1+1+1+2+1</f>
        <v>6</v>
      </c>
      <c r="G13" s="34" t="n">
        <f aca="false">2+1+3+1+1+1+5+3+1+8</f>
        <v>26</v>
      </c>
      <c r="H13" s="34" t="n">
        <f aca="false">32</f>
        <v>32</v>
      </c>
      <c r="I13" s="13" t="n">
        <f aca="false">F13/H13</f>
        <v>0.1875</v>
      </c>
      <c r="J13" s="16"/>
      <c r="K13" s="16"/>
      <c r="L13" s="16"/>
    </row>
    <row r="14" customFormat="false" ht="11.25" hidden="false" customHeight="false" outlineLevel="0" collapsed="false">
      <c r="A14" s="334" t="s">
        <v>9</v>
      </c>
      <c r="B14" s="335" t="n">
        <f aca="false">SUM(B9:B13)</f>
        <v>28</v>
      </c>
      <c r="C14" s="336" t="n">
        <f aca="false">SUM(C9:C13)</f>
        <v>67</v>
      </c>
      <c r="D14" s="336" t="n">
        <f aca="false">SUM(D9:D13)</f>
        <v>95</v>
      </c>
      <c r="E14" s="337" t="n">
        <f aca="false">B14/D14</f>
        <v>0.294736842105263</v>
      </c>
      <c r="F14" s="335" t="n">
        <f aca="false">SUM(F9:F13)</f>
        <v>31</v>
      </c>
      <c r="G14" s="336" t="n">
        <f aca="false">SUM(G9:G13)</f>
        <v>67</v>
      </c>
      <c r="H14" s="336" t="n">
        <f aca="false">SUM(H9:H13)</f>
        <v>98</v>
      </c>
      <c r="I14" s="338" t="n">
        <f aca="false">F14/H14</f>
        <v>0.316326530612245</v>
      </c>
      <c r="J14" s="339" t="n">
        <v>0.31</v>
      </c>
      <c r="K14" s="339" t="n">
        <v>0.28</v>
      </c>
      <c r="L14" s="339" t="n">
        <v>0.24</v>
      </c>
    </row>
    <row r="15" customFormat="false" ht="11.25" hidden="false" customHeight="false" outlineLevel="0" collapsed="false">
      <c r="A15" s="2"/>
      <c r="B15" s="2"/>
      <c r="C15" s="2"/>
      <c r="D15" s="2"/>
      <c r="E15" s="340"/>
      <c r="F15" s="2"/>
      <c r="G15" s="2"/>
      <c r="H15" s="2"/>
      <c r="I15" s="5"/>
      <c r="J15" s="5"/>
      <c r="K15" s="5"/>
      <c r="L15" s="5"/>
    </row>
    <row r="16" customFormat="false" ht="48.75" hidden="false" customHeight="true" outlineLevel="0" collapsed="false">
      <c r="A16" s="252" t="s">
        <v>454</v>
      </c>
      <c r="B16" s="252"/>
      <c r="C16" s="252"/>
      <c r="D16" s="252"/>
      <c r="E16" s="252"/>
      <c r="F16" s="252"/>
      <c r="G16" s="252"/>
      <c r="I16" s="341"/>
      <c r="J16" s="331"/>
    </row>
    <row r="18" customFormat="false" ht="11.25" hidden="false" customHeight="false" outlineLevel="0" collapsed="false">
      <c r="A18" s="1" t="s">
        <v>455</v>
      </c>
    </row>
    <row r="19" customFormat="false" ht="11.25" hidden="false" customHeight="false" outlineLevel="0" collapsed="false">
      <c r="A19" s="281"/>
      <c r="B19" s="281"/>
      <c r="C19" s="281"/>
      <c r="D19" s="281"/>
      <c r="E19" s="281"/>
    </row>
    <row r="21" customFormat="false" ht="11.25" hidden="false" customHeight="false" outlineLevel="0" collapsed="false">
      <c r="A21" s="281"/>
      <c r="B21" s="281"/>
      <c r="C21" s="281"/>
      <c r="D21" s="281"/>
      <c r="E21" s="281"/>
    </row>
    <row r="23" customFormat="false" ht="11.25" hidden="false" customHeight="false" outlineLevel="0" collapsed="false">
      <c r="D23" s="1" t="s">
        <v>34</v>
      </c>
    </row>
  </sheetData>
  <mergeCells count="3">
    <mergeCell ref="B3:E3"/>
    <mergeCell ref="F3:I3"/>
    <mergeCell ref="A16:G16"/>
  </mergeCells>
  <printOptions headings="false" gridLines="false" gridLinesSet="true" horizontalCentered="false" verticalCentered="false"/>
  <pageMargins left="0.25" right="0.25" top="0.75" bottom="0.75" header="0.3" footer="0.3"/>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32.xml><?xml version="1.0" encoding="utf-8"?>
<worksheet xmlns="http://schemas.openxmlformats.org/spreadsheetml/2006/main" xmlns:r="http://schemas.openxmlformats.org/officeDocument/2006/relationships">
  <sheetPr filterMode="false">
    <pageSetUpPr fitToPage="false"/>
  </sheetPr>
  <dimension ref="A1:J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1" activeCellId="0" sqref="F21"/>
    </sheetView>
  </sheetViews>
  <sheetFormatPr defaultRowHeight="11.25" outlineLevelRow="0" outlineLevelCol="0"/>
  <cols>
    <col collapsed="false" customWidth="true" hidden="false" outlineLevel="0" max="1" min="1" style="1" width="36.71"/>
    <col collapsed="false" customWidth="true" hidden="false" outlineLevel="0" max="4" min="2" style="1" width="11.71"/>
    <col collapsed="false" customWidth="true" hidden="false" outlineLevel="0" max="6" min="5" style="1" width="17.71"/>
    <col collapsed="false" customWidth="true" hidden="false" outlineLevel="0" max="10" min="7" style="1" width="19.71"/>
    <col collapsed="false" customWidth="true" hidden="false" outlineLevel="0" max="1025" min="11" style="1" width="9.14"/>
  </cols>
  <sheetData>
    <row r="1" customFormat="false" ht="11.25" hidden="false" customHeight="false" outlineLevel="0" collapsed="false">
      <c r="A1" s="2" t="s">
        <v>456</v>
      </c>
    </row>
    <row r="2" customFormat="false" ht="11.25" hidden="false" customHeight="false" outlineLevel="0" collapsed="false">
      <c r="A2" s="2"/>
    </row>
    <row r="3" customFormat="false" ht="11.25" hidden="false" customHeight="false" outlineLevel="0" collapsed="false">
      <c r="B3" s="3" t="s">
        <v>457</v>
      </c>
      <c r="C3" s="3"/>
      <c r="D3" s="3"/>
      <c r="E3" s="3"/>
      <c r="F3" s="342" t="s">
        <v>458</v>
      </c>
      <c r="G3" s="2" t="s">
        <v>459</v>
      </c>
      <c r="H3" s="2" t="s">
        <v>460</v>
      </c>
      <c r="I3" s="2" t="s">
        <v>461</v>
      </c>
      <c r="J3" s="2" t="s">
        <v>462</v>
      </c>
    </row>
    <row r="4" customFormat="false" ht="11.25" hidden="false" customHeight="false" outlineLevel="0" collapsed="false">
      <c r="B4" s="2" t="s">
        <v>7</v>
      </c>
      <c r="C4" s="2" t="s">
        <v>8</v>
      </c>
      <c r="D4" s="2" t="s">
        <v>9</v>
      </c>
      <c r="E4" s="2" t="s">
        <v>10</v>
      </c>
      <c r="F4" s="2" t="s">
        <v>10</v>
      </c>
      <c r="G4" s="2" t="s">
        <v>10</v>
      </c>
      <c r="H4" s="2" t="s">
        <v>10</v>
      </c>
      <c r="I4" s="2" t="s">
        <v>10</v>
      </c>
      <c r="J4" s="2" t="s">
        <v>10</v>
      </c>
    </row>
    <row r="5" customFormat="false" ht="11.25" hidden="false" customHeight="false" outlineLevel="0" collapsed="false">
      <c r="A5" s="2" t="s">
        <v>463</v>
      </c>
      <c r="E5" s="5"/>
      <c r="F5" s="5"/>
      <c r="G5" s="4"/>
      <c r="H5" s="4"/>
      <c r="I5" s="4"/>
      <c r="J5" s="4"/>
    </row>
    <row r="6" customFormat="false" ht="11.25" hidden="false" customHeight="false" outlineLevel="0" collapsed="false">
      <c r="A6" s="1" t="s">
        <v>464</v>
      </c>
      <c r="B6" s="343" t="n">
        <v>7</v>
      </c>
      <c r="C6" s="343" t="n">
        <v>36</v>
      </c>
      <c r="D6" s="343" t="n">
        <v>43</v>
      </c>
      <c r="E6" s="5" t="n">
        <v>0.162790697674419</v>
      </c>
      <c r="F6" s="5" t="n">
        <v>0.111111111111111</v>
      </c>
      <c r="G6" s="4" t="n">
        <v>0.155555555555556</v>
      </c>
      <c r="H6" s="4" t="n">
        <v>0.0930232558139535</v>
      </c>
      <c r="I6" s="4" t="n">
        <v>0.09</v>
      </c>
      <c r="J6" s="4" t="n">
        <v>0.09</v>
      </c>
    </row>
    <row r="7" customFormat="false" ht="11.25" hidden="false" customHeight="false" outlineLevel="0" collapsed="false">
      <c r="A7" s="278" t="s">
        <v>465</v>
      </c>
      <c r="B7" s="344" t="n">
        <v>4</v>
      </c>
      <c r="C7" s="345" t="n">
        <v>8</v>
      </c>
      <c r="D7" s="278" t="n">
        <v>12</v>
      </c>
      <c r="E7" s="5" t="n">
        <v>0.333333333333333</v>
      </c>
      <c r="F7" s="346" t="n">
        <v>0.181818181818182</v>
      </c>
      <c r="G7" s="347" t="n">
        <v>0.272727272727273</v>
      </c>
      <c r="H7" s="347"/>
      <c r="I7" s="347"/>
      <c r="J7" s="347"/>
    </row>
    <row r="8" customFormat="false" ht="11.25" hidden="false" customHeight="false" outlineLevel="0" collapsed="false">
      <c r="A8" s="278" t="s">
        <v>466</v>
      </c>
      <c r="B8" s="344" t="n">
        <v>3</v>
      </c>
      <c r="C8" s="344" t="n">
        <v>28</v>
      </c>
      <c r="D8" s="278" t="n">
        <v>31</v>
      </c>
      <c r="E8" s="5" t="n">
        <v>0.0967741935483871</v>
      </c>
      <c r="F8" s="346" t="n">
        <v>0.0882352941176471</v>
      </c>
      <c r="G8" s="347" t="n">
        <v>0.117647058823529</v>
      </c>
      <c r="H8" s="347"/>
      <c r="I8" s="347"/>
      <c r="J8" s="347"/>
    </row>
    <row r="9" customFormat="false" ht="11.25" hidden="false" customHeight="false" outlineLevel="0" collapsed="false">
      <c r="A9" s="7" t="s">
        <v>451</v>
      </c>
      <c r="B9" s="343" t="n">
        <v>3</v>
      </c>
      <c r="C9" s="1" t="n">
        <v>24</v>
      </c>
      <c r="D9" s="1" t="n">
        <v>27</v>
      </c>
      <c r="E9" s="5" t="n">
        <v>0.111111111111111</v>
      </c>
      <c r="F9" s="5" t="n">
        <v>0.0666666666666667</v>
      </c>
      <c r="G9" s="4" t="n">
        <v>0.0344827586206897</v>
      </c>
      <c r="H9" s="4"/>
      <c r="I9" s="4"/>
      <c r="J9" s="4"/>
    </row>
    <row r="10" customFormat="false" ht="11.25" hidden="false" customHeight="false" outlineLevel="0" collapsed="false">
      <c r="A10" s="7" t="s">
        <v>467</v>
      </c>
      <c r="B10" s="343" t="n">
        <v>1</v>
      </c>
      <c r="C10" s="343" t="n">
        <v>18</v>
      </c>
      <c r="D10" s="1" t="n">
        <v>19</v>
      </c>
      <c r="E10" s="5" t="n">
        <v>0.0526315789473684</v>
      </c>
      <c r="F10" s="5" t="n">
        <v>0.157894736842105</v>
      </c>
      <c r="G10" s="4" t="n">
        <v>0.190476190476191</v>
      </c>
      <c r="H10" s="4"/>
      <c r="I10" s="4"/>
      <c r="J10" s="4"/>
    </row>
    <row r="11" customFormat="false" ht="22.5" hidden="false" customHeight="false" outlineLevel="0" collapsed="false">
      <c r="A11" s="7" t="s">
        <v>468</v>
      </c>
      <c r="B11" s="343" t="n">
        <v>0</v>
      </c>
      <c r="C11" s="343" t="n">
        <v>11</v>
      </c>
      <c r="D11" s="1" t="n">
        <v>11</v>
      </c>
      <c r="E11" s="5" t="n">
        <v>0</v>
      </c>
      <c r="F11" s="5" t="n">
        <v>0</v>
      </c>
      <c r="G11" s="4" t="n">
        <v>0</v>
      </c>
      <c r="H11" s="4"/>
      <c r="I11" s="4"/>
      <c r="J11" s="4"/>
    </row>
    <row r="12" customFormat="false" ht="11.25" hidden="false" customHeight="false" outlineLevel="0" collapsed="false">
      <c r="A12" s="2" t="s">
        <v>9</v>
      </c>
      <c r="B12" s="348" t="n">
        <v>11</v>
      </c>
      <c r="C12" s="348" t="n">
        <v>89</v>
      </c>
      <c r="D12" s="348" t="n">
        <v>100</v>
      </c>
      <c r="E12" s="5" t="n">
        <v>0.11</v>
      </c>
      <c r="F12" s="5" t="n">
        <v>0.1</v>
      </c>
      <c r="G12" s="5" t="n">
        <v>0.12</v>
      </c>
      <c r="H12" s="5" t="n">
        <v>0.07</v>
      </c>
      <c r="I12" s="5" t="n">
        <v>0.08</v>
      </c>
      <c r="J12" s="5" t="n">
        <v>0.07</v>
      </c>
    </row>
    <row r="13" customFormat="false" ht="22.5" hidden="false" customHeight="false" outlineLevel="0" collapsed="false">
      <c r="A13" s="7" t="s">
        <v>469</v>
      </c>
      <c r="B13" s="2"/>
      <c r="C13" s="2"/>
      <c r="D13" s="2"/>
      <c r="E13" s="5"/>
      <c r="F13" s="5"/>
      <c r="G13" s="5"/>
      <c r="H13" s="5"/>
      <c r="I13" s="5"/>
      <c r="J13" s="5"/>
    </row>
    <row r="14" customFormat="false" ht="67.5" hidden="false" customHeight="false" outlineLevel="0" collapsed="false">
      <c r="A14" s="7" t="s">
        <v>470</v>
      </c>
      <c r="B14" s="2"/>
      <c r="C14" s="2"/>
      <c r="D14" s="2"/>
      <c r="E14" s="5"/>
      <c r="F14" s="5"/>
      <c r="G14" s="5"/>
      <c r="H14" s="5"/>
      <c r="I14" s="5"/>
      <c r="J14" s="5"/>
    </row>
    <row r="15" customFormat="false" ht="11.25" hidden="false" customHeight="false" outlineLevel="0" collapsed="false">
      <c r="A15" s="1" t="s">
        <v>471</v>
      </c>
    </row>
    <row r="17" customFormat="false" ht="11.25" hidden="false" customHeight="false" outlineLevel="0" collapsed="false">
      <c r="A17" s="1" t="s">
        <v>472</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33.xml><?xml version="1.0" encoding="utf-8"?>
<worksheet xmlns="http://schemas.openxmlformats.org/spreadsheetml/2006/main" xmlns:r="http://schemas.openxmlformats.org/officeDocument/2006/relationships">
  <sheetPr filterMode="false">
    <pageSetUpPr fitToPage="false"/>
  </sheetPr>
  <dimension ref="A1:G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RowHeight="11.25" outlineLevelRow="0" outlineLevelCol="0"/>
  <cols>
    <col collapsed="false" customWidth="true" hidden="false" outlineLevel="0" max="1" min="1" style="1" width="31.15"/>
    <col collapsed="false" customWidth="true" hidden="false" outlineLevel="0" max="2" min="2" style="1" width="9.85"/>
    <col collapsed="false" customWidth="true" hidden="false" outlineLevel="0" max="3" min="3" style="1" width="9.14"/>
    <col collapsed="false" customWidth="true" hidden="false" outlineLevel="0" max="4" min="4" style="1" width="17.42"/>
    <col collapsed="false" customWidth="true" hidden="false" outlineLevel="0" max="5" min="5" style="1" width="16.57"/>
    <col collapsed="false" customWidth="true" hidden="false" outlineLevel="0" max="6" min="6" style="1" width="21.29"/>
    <col collapsed="false" customWidth="true" hidden="false" outlineLevel="0" max="1025" min="7" style="1" width="9.14"/>
  </cols>
  <sheetData>
    <row r="1" customFormat="false" ht="11.25" hidden="false" customHeight="false" outlineLevel="0" collapsed="false">
      <c r="A1" s="2" t="s">
        <v>473</v>
      </c>
      <c r="B1" s="2"/>
    </row>
    <row r="2" customFormat="false" ht="11.25" hidden="false" customHeight="false" outlineLevel="0" collapsed="false">
      <c r="A2" s="2"/>
      <c r="B2" s="2"/>
    </row>
    <row r="3" customFormat="false" ht="11.25" hidden="false" customHeight="false" outlineLevel="0" collapsed="false">
      <c r="A3" s="2"/>
      <c r="B3" s="349" t="s">
        <v>58</v>
      </c>
      <c r="C3" s="349"/>
      <c r="D3" s="349"/>
      <c r="E3" s="349"/>
      <c r="F3" s="12" t="s">
        <v>474</v>
      </c>
      <c r="G3" s="12" t="s">
        <v>475</v>
      </c>
    </row>
    <row r="4" customFormat="false" ht="22.5" hidden="false" customHeight="false" outlineLevel="0" collapsed="false">
      <c r="A4" s="2" t="s">
        <v>476</v>
      </c>
      <c r="B4" s="333" t="s">
        <v>396</v>
      </c>
      <c r="C4" s="30" t="s">
        <v>397</v>
      </c>
      <c r="D4" s="30" t="s">
        <v>398</v>
      </c>
      <c r="E4" s="11" t="s">
        <v>10</v>
      </c>
      <c r="F4" s="12" t="s">
        <v>10</v>
      </c>
      <c r="G4" s="12" t="s">
        <v>10</v>
      </c>
    </row>
    <row r="5" customFormat="false" ht="11.25" hidden="false" customHeight="false" outlineLevel="0" collapsed="false">
      <c r="A5" s="1" t="s">
        <v>477</v>
      </c>
      <c r="B5" s="34" t="n">
        <v>55</v>
      </c>
      <c r="C5" s="350" t="n">
        <v>0.0188679245283019</v>
      </c>
      <c r="D5" s="350" t="n">
        <v>0.547169811320755</v>
      </c>
      <c r="E5" s="13" t="n">
        <v>0.452830188679245</v>
      </c>
      <c r="F5" s="16" t="n">
        <v>0.530612244897959</v>
      </c>
      <c r="G5" s="16" t="n">
        <v>0.54</v>
      </c>
    </row>
    <row r="6" customFormat="false" ht="11.25" hidden="false" customHeight="false" outlineLevel="0" collapsed="false">
      <c r="A6" s="1" t="s">
        <v>478</v>
      </c>
      <c r="B6" s="34" t="n">
        <v>76</v>
      </c>
      <c r="C6" s="350" t="n">
        <v>0.0266666666666667</v>
      </c>
      <c r="D6" s="350" t="n">
        <v>0.68</v>
      </c>
      <c r="E6" s="13" t="n">
        <v>0.306666666666667</v>
      </c>
      <c r="F6" s="16" t="n">
        <v>0.253333333333333</v>
      </c>
      <c r="G6" s="16" t="n">
        <v>0.27</v>
      </c>
    </row>
    <row r="7" customFormat="false" ht="11.25" hidden="false" customHeight="false" outlineLevel="0" collapsed="false">
      <c r="A7" s="1" t="s">
        <v>479</v>
      </c>
      <c r="B7" s="34" t="n">
        <v>84</v>
      </c>
      <c r="C7" s="350" t="n">
        <v>0.0625</v>
      </c>
      <c r="D7" s="350" t="n">
        <v>0.6125</v>
      </c>
      <c r="E7" s="13" t="n">
        <v>0.3375</v>
      </c>
      <c r="F7" s="16" t="n">
        <v>0.31578947368421</v>
      </c>
      <c r="G7" s="16" t="n">
        <v>0.298701298701299</v>
      </c>
    </row>
    <row r="8" customFormat="false" ht="11.25" hidden="false" customHeight="false" outlineLevel="0" collapsed="false">
      <c r="A8" s="1" t="s">
        <v>480</v>
      </c>
      <c r="B8" s="34" t="n">
        <v>110</v>
      </c>
      <c r="C8" s="350" t="n">
        <v>0.0181818181818182</v>
      </c>
      <c r="D8" s="350" t="n">
        <v>0.754545454545455</v>
      </c>
      <c r="E8" s="13" t="n">
        <v>0.245454545454545</v>
      </c>
      <c r="F8" s="16" t="n">
        <v>0.240740740740741</v>
      </c>
      <c r="G8" s="16" t="n">
        <v>0.149122807017544</v>
      </c>
    </row>
    <row r="9" customFormat="false" ht="11.25" hidden="false" customHeight="false" outlineLevel="0" collapsed="false">
      <c r="A9" s="1" t="s">
        <v>481</v>
      </c>
      <c r="B9" s="34" t="n">
        <v>29</v>
      </c>
      <c r="C9" s="350" t="n">
        <v>0.0344827586206897</v>
      </c>
      <c r="D9" s="350" t="n">
        <v>0.827586206896552</v>
      </c>
      <c r="E9" s="13" t="n">
        <v>0.172413793103448</v>
      </c>
      <c r="F9" s="16" t="n">
        <v>0.2</v>
      </c>
      <c r="G9" s="16" t="n">
        <v>0.185185185185185</v>
      </c>
    </row>
    <row r="10" customFormat="false" ht="11.25" hidden="false" customHeight="false" outlineLevel="0" collapsed="false">
      <c r="A10" s="1" t="s">
        <v>482</v>
      </c>
      <c r="B10" s="34" t="n">
        <v>15</v>
      </c>
      <c r="C10" s="350" t="n">
        <v>0</v>
      </c>
      <c r="D10" s="350" t="n">
        <v>0.6</v>
      </c>
      <c r="E10" s="13" t="n">
        <v>0.4</v>
      </c>
      <c r="F10" s="16" t="n">
        <v>0.222222222222222</v>
      </c>
      <c r="G10" s="16" t="n">
        <v>0.0526315789473684</v>
      </c>
    </row>
    <row r="11" customFormat="false" ht="11.25" hidden="false" customHeight="false" outlineLevel="0" collapsed="false">
      <c r="A11" s="2" t="s">
        <v>9</v>
      </c>
      <c r="B11" s="30" t="n">
        <f aca="false">SUM(B5:B10)</f>
        <v>369</v>
      </c>
      <c r="C11" s="15" t="n">
        <v>0.029810298102981</v>
      </c>
      <c r="D11" s="15" t="n">
        <v>0.663956639566396</v>
      </c>
      <c r="E11" s="13" t="n">
        <v>0.303523035230352</v>
      </c>
      <c r="F11" s="121" t="n">
        <v>0.294943820224719</v>
      </c>
      <c r="G11" s="121" t="n">
        <v>0.26</v>
      </c>
    </row>
    <row r="12" customFormat="false" ht="11.25" hidden="false" customHeight="false" outlineLevel="0" collapsed="false">
      <c r="A12" s="1" t="s">
        <v>483</v>
      </c>
    </row>
    <row r="13" customFormat="false" ht="11.25" hidden="false" customHeight="false" outlineLevel="0" collapsed="false">
      <c r="A13" s="1" t="s">
        <v>484</v>
      </c>
    </row>
    <row r="15" customFormat="false" ht="11.25" hidden="false" customHeight="false" outlineLevel="0" collapsed="false">
      <c r="A15" s="1" t="s">
        <v>89</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34.xml><?xml version="1.0" encoding="utf-8"?>
<worksheet xmlns="http://schemas.openxmlformats.org/spreadsheetml/2006/main" xmlns:r="http://schemas.openxmlformats.org/officeDocument/2006/relationships">
  <sheetPr filterMode="false">
    <pageSetUpPr fitToPage="true"/>
  </sheetPr>
  <dimension ref="A1:G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1.25" outlineLevelRow="0" outlineLevelCol="0"/>
  <cols>
    <col collapsed="false" customWidth="true" hidden="false" outlineLevel="0" max="1" min="1" style="41" width="54.99"/>
    <col collapsed="false" customWidth="false" hidden="false" outlineLevel="0" max="1025" min="2" style="41" width="11.42"/>
  </cols>
  <sheetData>
    <row r="1" customFormat="false" ht="11.25" hidden="false" customHeight="false" outlineLevel="0" collapsed="false">
      <c r="A1" s="42" t="s">
        <v>485</v>
      </c>
    </row>
    <row r="2" customFormat="false" ht="11.25" hidden="false" customHeight="false" outlineLevel="0" collapsed="false">
      <c r="A2" s="42"/>
    </row>
    <row r="3" customFormat="false" ht="11.25" hidden="false" customHeight="false" outlineLevel="0" collapsed="false">
      <c r="B3" s="351" t="s">
        <v>486</v>
      </c>
      <c r="C3" s="351"/>
      <c r="D3" s="351" t="s">
        <v>487</v>
      </c>
      <c r="E3" s="351"/>
      <c r="F3" s="42" t="s">
        <v>488</v>
      </c>
    </row>
    <row r="4" customFormat="false" ht="11.25" hidden="false" customHeight="false" outlineLevel="0" collapsed="false">
      <c r="B4" s="42" t="s">
        <v>489</v>
      </c>
      <c r="C4" s="195" t="s">
        <v>10</v>
      </c>
      <c r="D4" s="42" t="s">
        <v>9</v>
      </c>
      <c r="E4" s="195" t="s">
        <v>10</v>
      </c>
      <c r="F4" s="42" t="s">
        <v>9</v>
      </c>
      <c r="G4" s="195" t="s">
        <v>490</v>
      </c>
    </row>
    <row r="5" customFormat="false" ht="11.25" hidden="false" customHeight="false" outlineLevel="0" collapsed="false">
      <c r="A5" s="41" t="s">
        <v>491</v>
      </c>
      <c r="B5" s="352" t="n">
        <v>18</v>
      </c>
      <c r="C5" s="353" t="n">
        <v>0.5</v>
      </c>
      <c r="D5" s="352" t="n">
        <v>48</v>
      </c>
      <c r="E5" s="353" t="n">
        <v>0.13</v>
      </c>
      <c r="F5" s="354" t="n">
        <v>518</v>
      </c>
      <c r="G5" s="355" t="n">
        <v>0.09</v>
      </c>
    </row>
    <row r="6" customFormat="false" ht="11.25" hidden="false" customHeight="false" outlineLevel="0" collapsed="false">
      <c r="A6" s="41" t="s">
        <v>492</v>
      </c>
      <c r="B6" s="356" t="n">
        <v>22</v>
      </c>
      <c r="C6" s="353" t="n">
        <v>0.5</v>
      </c>
      <c r="D6" s="356" t="n">
        <v>47</v>
      </c>
      <c r="E6" s="353" t="n">
        <v>0.57</v>
      </c>
      <c r="F6" s="357" t="n">
        <v>761</v>
      </c>
      <c r="G6" s="355" t="n">
        <v>0.52</v>
      </c>
    </row>
    <row r="7" customFormat="false" ht="11.25" hidden="false" customHeight="false" outlineLevel="0" collapsed="false">
      <c r="A7" s="41" t="s">
        <v>493</v>
      </c>
      <c r="B7" s="352"/>
      <c r="C7" s="353"/>
      <c r="D7" s="352"/>
      <c r="E7" s="353"/>
      <c r="F7" s="358"/>
      <c r="G7" s="359"/>
    </row>
    <row r="8" customFormat="false" ht="11.25" hidden="false" customHeight="false" outlineLevel="0" collapsed="false">
      <c r="A8" s="41" t="s">
        <v>494</v>
      </c>
      <c r="B8" s="356" t="n">
        <v>148</v>
      </c>
      <c r="C8" s="353" t="n">
        <v>0.581081081081081</v>
      </c>
      <c r="D8" s="356" t="n">
        <v>266</v>
      </c>
      <c r="E8" s="353" t="n">
        <v>0.421052631578947</v>
      </c>
      <c r="F8" s="357" t="n">
        <v>8853</v>
      </c>
      <c r="G8" s="353" t="n">
        <v>0.32108277449499</v>
      </c>
    </row>
    <row r="9" customFormat="false" ht="11.25" hidden="false" customHeight="false" outlineLevel="0" collapsed="false">
      <c r="A9" s="41" t="s">
        <v>495</v>
      </c>
      <c r="B9" s="352" t="n">
        <v>236</v>
      </c>
      <c r="C9" s="360" t="n">
        <v>0.4</v>
      </c>
      <c r="D9" s="352" t="n">
        <v>344</v>
      </c>
      <c r="E9" s="353" t="n">
        <v>0.22</v>
      </c>
      <c r="F9" s="358" t="n">
        <v>12879</v>
      </c>
      <c r="G9" s="355" t="n">
        <v>0.25</v>
      </c>
    </row>
    <row r="10" customFormat="false" ht="11.25" hidden="false" customHeight="false" outlineLevel="0" collapsed="false">
      <c r="A10" s="41" t="s">
        <v>496</v>
      </c>
      <c r="B10" s="352" t="n">
        <v>283</v>
      </c>
      <c r="C10" s="360" t="n">
        <v>0.5</v>
      </c>
      <c r="D10" s="352" t="n">
        <v>618</v>
      </c>
      <c r="E10" s="353" t="n">
        <v>0.36</v>
      </c>
      <c r="F10" s="358" t="n">
        <v>25421</v>
      </c>
      <c r="G10" s="360" t="n">
        <v>0.27</v>
      </c>
    </row>
    <row r="11" customFormat="false" ht="11.25" hidden="false" customHeight="false" outlineLevel="0" collapsed="false">
      <c r="A11" s="308" t="s">
        <v>9</v>
      </c>
      <c r="B11" s="309" t="n">
        <f aca="false">SUM(B5:B10)</f>
        <v>707</v>
      </c>
      <c r="C11" s="361" t="n">
        <f aca="false">(C5*B5+C6*B6+C8*B8+C9*B9+C10*B10)/B11</f>
        <v>0.483592644978784</v>
      </c>
      <c r="D11" s="309" t="n">
        <f aca="false">SUM(D5:D10)</f>
        <v>1323</v>
      </c>
      <c r="E11" s="361" t="n">
        <f aca="false">(E5*D5+E6*D6+E8*D8+E9*D9+E10*D10)/D11</f>
        <v>0.334988662131519</v>
      </c>
      <c r="F11" s="309" t="n">
        <f aca="false">SUM(F5:F10)</f>
        <v>48432</v>
      </c>
      <c r="G11" s="361" t="n">
        <f aca="false">(G5*F5+G6*F6+G8*F8+G9*F9+G10*F10)/F11</f>
        <v>0.276022171345477</v>
      </c>
    </row>
    <row r="12" customFormat="false" ht="11.25" hidden="false" customHeight="false" outlineLevel="0" collapsed="false">
      <c r="A12" s="41" t="s">
        <v>497</v>
      </c>
    </row>
    <row r="13" customFormat="false" ht="11.25" hidden="false" customHeight="false" outlineLevel="0" collapsed="false">
      <c r="A13" s="41" t="s">
        <v>498</v>
      </c>
    </row>
    <row r="15" customFormat="false" ht="11.25" hidden="false" customHeight="false" outlineLevel="0" collapsed="false">
      <c r="A15" s="41" t="s">
        <v>499</v>
      </c>
    </row>
  </sheetData>
  <mergeCells count="2">
    <mergeCell ref="B3:C3"/>
    <mergeCell ref="D3:E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5.xml><?xml version="1.0" encoding="utf-8"?>
<worksheet xmlns="http://schemas.openxmlformats.org/spreadsheetml/2006/main" xmlns:r="http://schemas.openxmlformats.org/officeDocument/2006/relationships">
  <sheetPr filterMode="false">
    <pageSetUpPr fitToPage="false"/>
  </sheetPr>
  <dimension ref="A1:O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RowHeight="20.1" outlineLevelRow="0" outlineLevelCol="0"/>
  <cols>
    <col collapsed="false" customWidth="true" hidden="false" outlineLevel="0" max="1" min="1" style="362" width="20.71"/>
    <col collapsed="false" customWidth="true" hidden="false" outlineLevel="0" max="5" min="2" style="362" width="10.71"/>
    <col collapsed="false" customWidth="true" hidden="false" outlineLevel="0" max="6" min="6" style="362" width="12.71"/>
    <col collapsed="false" customWidth="false" hidden="false" outlineLevel="0" max="1025" min="7" style="362" width="11.42"/>
  </cols>
  <sheetData>
    <row r="1" customFormat="false" ht="15" hidden="false" customHeight="true" outlineLevel="0" collapsed="false">
      <c r="A1" s="363" t="s">
        <v>500</v>
      </c>
    </row>
    <row r="2" customFormat="false" ht="15" hidden="false" customHeight="true" outlineLevel="0" collapsed="false"/>
    <row r="3" s="363" customFormat="true" ht="15" hidden="false" customHeight="true" outlineLevel="0" collapsed="false">
      <c r="B3" s="364" t="s">
        <v>501</v>
      </c>
      <c r="C3" s="365"/>
      <c r="D3" s="364" t="s">
        <v>502</v>
      </c>
      <c r="E3" s="365"/>
      <c r="F3" s="366" t="s">
        <v>503</v>
      </c>
      <c r="G3" s="365"/>
      <c r="H3" s="367" t="s">
        <v>504</v>
      </c>
      <c r="I3" s="368"/>
      <c r="J3" s="369"/>
      <c r="K3" s="362"/>
      <c r="L3" s="362"/>
      <c r="M3" s="362"/>
      <c r="N3" s="362"/>
      <c r="O3" s="362"/>
    </row>
    <row r="4" customFormat="false" ht="15" hidden="false" customHeight="true" outlineLevel="0" collapsed="false">
      <c r="A4" s="370" t="s">
        <v>505</v>
      </c>
      <c r="B4" s="371" t="s">
        <v>9</v>
      </c>
      <c r="C4" s="372" t="s">
        <v>506</v>
      </c>
      <c r="D4" s="371" t="s">
        <v>9</v>
      </c>
      <c r="E4" s="372" t="s">
        <v>506</v>
      </c>
      <c r="F4" s="370" t="s">
        <v>9</v>
      </c>
      <c r="G4" s="372" t="s">
        <v>506</v>
      </c>
      <c r="H4" s="370" t="s">
        <v>7</v>
      </c>
      <c r="I4" s="370" t="s">
        <v>8</v>
      </c>
      <c r="J4" s="373" t="s">
        <v>507</v>
      </c>
    </row>
    <row r="5" customFormat="false" ht="15" hidden="false" customHeight="true" outlineLevel="0" collapsed="false">
      <c r="A5" s="374" t="s">
        <v>508</v>
      </c>
      <c r="B5" s="375" t="n">
        <v>18</v>
      </c>
      <c r="C5" s="376" t="n">
        <v>0.166666666666667</v>
      </c>
      <c r="D5" s="375" t="n">
        <v>18</v>
      </c>
      <c r="E5" s="376" t="n">
        <v>0.166666666666667</v>
      </c>
      <c r="F5" s="377" t="n">
        <v>148800</v>
      </c>
      <c r="G5" s="376" t="n">
        <v>0.102822580645161</v>
      </c>
      <c r="H5" s="377" t="n">
        <v>5100</v>
      </c>
      <c r="I5" s="377" t="n">
        <v>8900</v>
      </c>
      <c r="J5" s="378" t="n">
        <f aca="false">(H5-I5)/I5</f>
        <v>-0.426966292134831</v>
      </c>
      <c r="K5" s="379"/>
    </row>
    <row r="6" customFormat="false" ht="15" hidden="false" customHeight="true" outlineLevel="0" collapsed="false">
      <c r="A6" s="380" t="s">
        <v>509</v>
      </c>
      <c r="B6" s="381" t="n">
        <v>479</v>
      </c>
      <c r="C6" s="376" t="n">
        <v>0.473903966597077</v>
      </c>
      <c r="D6" s="381" t="n">
        <v>236</v>
      </c>
      <c r="E6" s="376" t="n">
        <v>0.466101694915254</v>
      </c>
      <c r="F6" s="382" t="n">
        <v>2254000</v>
      </c>
      <c r="G6" s="376" t="n">
        <v>0.442546583850932</v>
      </c>
      <c r="H6" s="377" t="n">
        <v>9068.18181818182</v>
      </c>
      <c r="I6" s="377" t="n">
        <v>9972.22222222222</v>
      </c>
      <c r="J6" s="378" t="n">
        <f aca="false">(H6-I6)/I6</f>
        <v>-0.090655862243606</v>
      </c>
    </row>
    <row r="7" customFormat="false" ht="15" hidden="false" customHeight="true" outlineLevel="0" collapsed="false">
      <c r="A7" s="380" t="s">
        <v>510</v>
      </c>
      <c r="B7" s="381" t="n">
        <v>33</v>
      </c>
      <c r="C7" s="376" t="n">
        <v>0.424242424242424</v>
      </c>
      <c r="D7" s="381" t="n">
        <v>23</v>
      </c>
      <c r="E7" s="376" t="n">
        <v>0.434782608695652</v>
      </c>
      <c r="F7" s="382" t="n">
        <v>104000</v>
      </c>
      <c r="G7" s="376" t="n">
        <v>0.442307692307692</v>
      </c>
      <c r="H7" s="377" t="n">
        <v>4600</v>
      </c>
      <c r="I7" s="377" t="n">
        <v>4461.53846153846</v>
      </c>
      <c r="J7" s="378" t="n">
        <f aca="false">(H7-I7)/I7</f>
        <v>0.0310344827586206</v>
      </c>
      <c r="K7" s="379"/>
      <c r="L7" s="383"/>
      <c r="M7" s="379"/>
      <c r="N7" s="383"/>
      <c r="O7" s="379"/>
    </row>
    <row r="8" customFormat="false" ht="15" hidden="false" customHeight="true" outlineLevel="0" collapsed="false">
      <c r="A8" s="380" t="s">
        <v>511</v>
      </c>
      <c r="B8" s="381" t="n">
        <v>13</v>
      </c>
      <c r="C8" s="376" t="n">
        <v>0.538461538461538</v>
      </c>
      <c r="D8" s="381" t="n">
        <v>12</v>
      </c>
      <c r="E8" s="376" t="n">
        <v>0.583333333333333</v>
      </c>
      <c r="F8" s="382" t="n">
        <v>73500</v>
      </c>
      <c r="G8" s="376" t="n">
        <v>0.619047619047619</v>
      </c>
      <c r="H8" s="377" t="n">
        <v>6500</v>
      </c>
      <c r="I8" s="377" t="n">
        <v>5600</v>
      </c>
      <c r="J8" s="378" t="n">
        <f aca="false">(H8-I8)/I8</f>
        <v>0.160714285714286</v>
      </c>
      <c r="K8" s="379"/>
      <c r="L8" s="383"/>
      <c r="M8" s="379"/>
      <c r="N8" s="383"/>
      <c r="O8" s="379"/>
    </row>
    <row r="9" customFormat="false" ht="15" hidden="false" customHeight="true" outlineLevel="0" collapsed="false">
      <c r="A9" s="384" t="s">
        <v>512</v>
      </c>
      <c r="B9" s="385" t="n">
        <v>51</v>
      </c>
      <c r="C9" s="386" t="n">
        <v>0.647058823529412</v>
      </c>
      <c r="D9" s="385" t="n">
        <v>42</v>
      </c>
      <c r="E9" s="386" t="n">
        <v>0.642857142857143</v>
      </c>
      <c r="F9" s="387" t="n">
        <v>166000</v>
      </c>
      <c r="G9" s="386" t="n">
        <v>0.602409638554217</v>
      </c>
      <c r="H9" s="388" t="n">
        <v>3703.7037037037</v>
      </c>
      <c r="I9" s="388" t="n">
        <v>4400</v>
      </c>
      <c r="J9" s="378" t="n">
        <f aca="false">(H9-I9)/I9</f>
        <v>-0.158249158249158</v>
      </c>
      <c r="K9" s="379"/>
      <c r="L9" s="383"/>
      <c r="M9" s="379"/>
      <c r="N9" s="383"/>
      <c r="O9" s="379"/>
    </row>
    <row r="10" customFormat="false" ht="15" hidden="false" customHeight="true" outlineLevel="0" collapsed="false">
      <c r="A10" s="389" t="s">
        <v>513</v>
      </c>
      <c r="B10" s="390" t="n">
        <f aca="false">SUM(B5:B9)</f>
        <v>594</v>
      </c>
      <c r="C10" s="391" t="n">
        <v>0.478114478114478</v>
      </c>
      <c r="D10" s="390" t="n">
        <f aca="false">SUM(D5:D9)</f>
        <v>331</v>
      </c>
      <c r="E10" s="391" t="n">
        <v>0.474320241691843</v>
      </c>
      <c r="F10" s="392" t="n">
        <f aca="false">SUM(F5:F9)</f>
        <v>2746300</v>
      </c>
      <c r="G10" s="391" t="n">
        <v>0.438517277791938</v>
      </c>
      <c r="H10" s="392" t="n">
        <v>7670.70063694268</v>
      </c>
      <c r="I10" s="392" t="n">
        <v>8862.06896551724</v>
      </c>
      <c r="J10" s="378" t="n">
        <f aca="false">(H10-I10)/I10</f>
        <v>-0.134434558477286</v>
      </c>
      <c r="K10" s="379"/>
      <c r="L10" s="383"/>
      <c r="M10" s="379"/>
      <c r="N10" s="383"/>
      <c r="O10" s="379"/>
    </row>
    <row r="11" customFormat="false" ht="15" hidden="false" customHeight="true" outlineLevel="0" collapsed="false">
      <c r="K11" s="379"/>
      <c r="L11" s="383"/>
      <c r="M11" s="379"/>
      <c r="N11" s="383"/>
      <c r="O11" s="379"/>
    </row>
    <row r="12" customFormat="false" ht="15" hidden="false" customHeight="true" outlineLevel="0" collapsed="false">
      <c r="A12" s="362" t="s">
        <v>514</v>
      </c>
      <c r="F12" s="379"/>
    </row>
  </sheetData>
  <printOptions headings="false" gridLines="false" gridLinesSet="true" horizontalCentered="true" verticalCentered="false"/>
  <pageMargins left="0.39375" right="0.39375" top="0.984027777777778" bottom="0.984722222222222" header="0.511805555555555" footer="0.31527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&amp;C&amp;"Verdana,Normal"&amp;8CNL/ETUDES ET SYNTHESES/ASM - PAGE &amp;P</oddFooter>
  </headerFooter>
</worksheet>
</file>

<file path=xl/worksheets/sheet36.xml><?xml version="1.0" encoding="utf-8"?>
<worksheet xmlns="http://schemas.openxmlformats.org/spreadsheetml/2006/main" xmlns:r="http://schemas.openxmlformats.org/officeDocument/2006/relationships">
  <sheetPr filterMode="false">
    <tabColor rgb="FFE7E6E6"/>
    <pageSetUpPr fitToPage="false"/>
  </sheetPr>
  <dimension ref="A1:G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7" activeCellId="0" sqref="A17"/>
    </sheetView>
  </sheetViews>
  <sheetFormatPr defaultRowHeight="20.1" outlineLevelRow="0" outlineLevelCol="0"/>
  <cols>
    <col collapsed="false" customWidth="true" hidden="false" outlineLevel="0" max="1" min="1" style="362" width="40.71"/>
    <col collapsed="false" customWidth="true" hidden="false" outlineLevel="0" max="2" min="2" style="362" width="11.71"/>
    <col collapsed="false" customWidth="true" hidden="false" outlineLevel="0" max="3" min="3" style="362" width="13.86"/>
    <col collapsed="false" customWidth="true" hidden="false" outlineLevel="0" max="4" min="4" style="362" width="15.71"/>
    <col collapsed="false" customWidth="true" hidden="false" outlineLevel="0" max="5" min="5" style="362" width="13.86"/>
    <col collapsed="false" customWidth="false" hidden="false" outlineLevel="0" max="1025" min="6" style="362" width="11.42"/>
  </cols>
  <sheetData>
    <row r="1" customFormat="false" ht="15" hidden="false" customHeight="true" outlineLevel="0" collapsed="false">
      <c r="A1" s="363" t="s">
        <v>515</v>
      </c>
    </row>
    <row r="2" customFormat="false" ht="15" hidden="false" customHeight="true" outlineLevel="0" collapsed="false"/>
    <row r="3" customFormat="false" ht="15" hidden="false" customHeight="true" outlineLevel="0" collapsed="false">
      <c r="B3" s="368" t="s">
        <v>502</v>
      </c>
      <c r="C3" s="393"/>
      <c r="D3" s="367" t="s">
        <v>503</v>
      </c>
      <c r="E3" s="393"/>
    </row>
    <row r="4" customFormat="false" ht="15" hidden="false" customHeight="true" outlineLevel="0" collapsed="false">
      <c r="A4" s="370" t="s">
        <v>505</v>
      </c>
      <c r="B4" s="370" t="s">
        <v>9</v>
      </c>
      <c r="C4" s="394" t="s">
        <v>516</v>
      </c>
      <c r="D4" s="370" t="s">
        <v>9</v>
      </c>
      <c r="E4" s="394" t="s">
        <v>516</v>
      </c>
    </row>
    <row r="5" customFormat="false" ht="15" hidden="false" customHeight="true" outlineLevel="0" collapsed="false">
      <c r="A5" s="395" t="s">
        <v>517</v>
      </c>
      <c r="B5" s="375" t="n">
        <v>7</v>
      </c>
      <c r="C5" s="396" t="n">
        <v>0.428571428571429</v>
      </c>
      <c r="D5" s="377" t="n">
        <v>52000</v>
      </c>
      <c r="E5" s="396" t="n">
        <v>0.413461538461538</v>
      </c>
      <c r="F5" s="379"/>
    </row>
    <row r="6" customFormat="false" ht="15" hidden="false" customHeight="true" outlineLevel="0" collapsed="false">
      <c r="A6" s="397" t="s">
        <v>241</v>
      </c>
      <c r="B6" s="381" t="n">
        <v>52</v>
      </c>
      <c r="C6" s="396" t="n">
        <v>0.269230769230769</v>
      </c>
      <c r="D6" s="377" t="n">
        <v>463500</v>
      </c>
      <c r="E6" s="396" t="n">
        <v>0.239482200647249</v>
      </c>
      <c r="F6" s="379"/>
    </row>
    <row r="7" customFormat="false" ht="15" hidden="false" customHeight="true" outlineLevel="0" collapsed="false">
      <c r="A7" s="397" t="s">
        <v>518</v>
      </c>
      <c r="B7" s="381" t="n">
        <v>13</v>
      </c>
      <c r="C7" s="396" t="n">
        <v>0.692307692307692</v>
      </c>
      <c r="D7" s="377" t="n">
        <v>76500</v>
      </c>
      <c r="E7" s="396" t="n">
        <v>0.464052287581699</v>
      </c>
      <c r="F7" s="379"/>
    </row>
    <row r="8" customFormat="false" ht="15" hidden="false" customHeight="true" outlineLevel="0" collapsed="false">
      <c r="A8" s="397" t="s">
        <v>519</v>
      </c>
      <c r="B8" s="381" t="n">
        <v>43</v>
      </c>
      <c r="C8" s="396" t="n">
        <v>0.744186046511628</v>
      </c>
      <c r="D8" s="377" t="n">
        <v>442500</v>
      </c>
      <c r="E8" s="396" t="n">
        <v>0.754802259887006</v>
      </c>
      <c r="F8" s="379"/>
    </row>
    <row r="9" customFormat="false" ht="15" hidden="false" customHeight="true" outlineLevel="0" collapsed="false">
      <c r="A9" s="397" t="s">
        <v>249</v>
      </c>
      <c r="B9" s="381" t="n">
        <v>0</v>
      </c>
      <c r="C9" s="396"/>
      <c r="D9" s="377" t="n">
        <v>0</v>
      </c>
      <c r="E9" s="396"/>
      <c r="F9" s="379"/>
    </row>
    <row r="10" customFormat="false" ht="15" hidden="false" customHeight="true" outlineLevel="0" collapsed="false">
      <c r="A10" s="397" t="s">
        <v>251</v>
      </c>
      <c r="B10" s="381" t="n">
        <v>2</v>
      </c>
      <c r="C10" s="396" t="n">
        <v>1</v>
      </c>
      <c r="D10" s="377" t="n">
        <v>17500</v>
      </c>
      <c r="E10" s="396" t="n">
        <v>1</v>
      </c>
      <c r="F10" s="379"/>
    </row>
    <row r="11" customFormat="false" ht="15" hidden="false" customHeight="true" outlineLevel="0" collapsed="false">
      <c r="A11" s="397" t="s">
        <v>520</v>
      </c>
      <c r="B11" s="381" t="n">
        <v>14</v>
      </c>
      <c r="C11" s="396" t="n">
        <v>0.5</v>
      </c>
      <c r="D11" s="377" t="n">
        <v>115500</v>
      </c>
      <c r="E11" s="396" t="n">
        <v>0.393939393939394</v>
      </c>
      <c r="F11" s="379"/>
    </row>
    <row r="12" customFormat="false" ht="15" hidden="false" customHeight="true" outlineLevel="0" collapsed="false">
      <c r="A12" s="397" t="s">
        <v>253</v>
      </c>
      <c r="B12" s="381" t="n">
        <v>8</v>
      </c>
      <c r="C12" s="396" t="n">
        <v>0.5</v>
      </c>
      <c r="D12" s="377" t="n">
        <v>62500</v>
      </c>
      <c r="E12" s="396" t="n">
        <v>0.504</v>
      </c>
      <c r="F12" s="379"/>
    </row>
    <row r="13" customFormat="false" ht="15" hidden="false" customHeight="true" outlineLevel="0" collapsed="false">
      <c r="A13" s="397" t="s">
        <v>254</v>
      </c>
      <c r="B13" s="381" t="n">
        <v>32</v>
      </c>
      <c r="C13" s="396" t="n">
        <v>0.34375</v>
      </c>
      <c r="D13" s="377" t="n">
        <v>272500</v>
      </c>
      <c r="E13" s="396" t="n">
        <v>0.418348623853211</v>
      </c>
      <c r="F13" s="379"/>
    </row>
    <row r="14" customFormat="false" ht="15" hidden="false" customHeight="true" outlineLevel="0" collapsed="false">
      <c r="A14" s="397" t="s">
        <v>255</v>
      </c>
      <c r="B14" s="381" t="n">
        <v>119</v>
      </c>
      <c r="C14" s="396" t="n">
        <v>0.478991596638655</v>
      </c>
      <c r="D14" s="377" t="n">
        <v>951500</v>
      </c>
      <c r="E14" s="396" t="n">
        <v>0.427745664739884</v>
      </c>
      <c r="F14" s="379"/>
    </row>
    <row r="15" customFormat="false" ht="15" hidden="false" customHeight="true" outlineLevel="0" collapsed="false">
      <c r="A15" s="398" t="s">
        <v>256</v>
      </c>
      <c r="B15" s="385" t="n">
        <v>23</v>
      </c>
      <c r="C15" s="399" t="n">
        <v>0.652173913043478</v>
      </c>
      <c r="D15" s="387" t="n">
        <v>143500</v>
      </c>
      <c r="E15" s="399" t="n">
        <v>0.498257839721254</v>
      </c>
      <c r="F15" s="379"/>
      <c r="G15" s="400"/>
    </row>
    <row r="16" customFormat="false" ht="15" hidden="false" customHeight="true" outlineLevel="0" collapsed="false">
      <c r="C16" s="383"/>
    </row>
    <row r="17" customFormat="false" ht="15" hidden="false" customHeight="true" outlineLevel="0" collapsed="false">
      <c r="A17" s="362" t="s">
        <v>514</v>
      </c>
      <c r="B17" s="141"/>
      <c r="C17" s="383"/>
      <c r="D17" s="379"/>
    </row>
  </sheetData>
  <printOptions headings="false" gridLines="false" gridLinesSet="true" horizontalCentered="true" verticalCentered="false"/>
  <pageMargins left="0.39375" right="0.39375" top="0.984027777777778" bottom="0.984722222222222" header="0.511805555555555" footer="0.31527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&amp;C&amp;"Verdana,Normal"&amp;8CNL/ETUDES ET SYNTHESES/ASM - PAGE &amp;P</oddFooter>
  </headerFooter>
</worksheet>
</file>

<file path=xl/worksheets/sheet37.xml><?xml version="1.0" encoding="utf-8"?>
<worksheet xmlns="http://schemas.openxmlformats.org/spreadsheetml/2006/main" xmlns:r="http://schemas.openxmlformats.org/officeDocument/2006/relationships">
  <sheetPr filterMode="false">
    <pageSetUpPr fitToPage="fals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0" activeCellId="0" sqref="C30"/>
    </sheetView>
  </sheetViews>
  <sheetFormatPr defaultRowHeight="11.25" outlineLevelRow="0" outlineLevelCol="0"/>
  <cols>
    <col collapsed="false" customWidth="true" hidden="false" outlineLevel="0" max="1025" min="1" style="1" width="9.14"/>
  </cols>
  <sheetData>
    <row r="1" customFormat="false" ht="11.25" hidden="false" customHeight="false" outlineLevel="0" collapsed="false">
      <c r="A1" s="2" t="s">
        <v>521</v>
      </c>
    </row>
    <row r="2" customFormat="false" ht="11.25" hidden="false" customHeight="false" outlineLevel="0" collapsed="false">
      <c r="A2" s="2"/>
    </row>
    <row r="3" customFormat="false" ht="12.75" hidden="false" customHeight="true" outlineLevel="0" collapsed="false">
      <c r="A3" s="401"/>
      <c r="B3" s="402" t="s">
        <v>522</v>
      </c>
      <c r="C3" s="105" t="s">
        <v>523</v>
      </c>
      <c r="D3" s="105"/>
      <c r="E3" s="105"/>
      <c r="F3" s="105"/>
    </row>
    <row r="4" customFormat="false" ht="28.7" hidden="false" customHeight="true" outlineLevel="0" collapsed="false">
      <c r="A4" s="403"/>
      <c r="B4" s="402"/>
      <c r="C4" s="404" t="s">
        <v>7</v>
      </c>
      <c r="D4" s="404" t="s">
        <v>8</v>
      </c>
      <c r="E4" s="404" t="s">
        <v>524</v>
      </c>
      <c r="F4" s="405" t="s">
        <v>9</v>
      </c>
    </row>
    <row r="5" customFormat="false" ht="11.25" hidden="false" customHeight="false" outlineLevel="0" collapsed="false">
      <c r="A5" s="403" t="n">
        <v>2008</v>
      </c>
      <c r="B5" s="406" t="n">
        <v>53</v>
      </c>
      <c r="C5" s="407" t="n">
        <v>0.226</v>
      </c>
      <c r="D5" s="407" t="n">
        <v>0.755</v>
      </c>
      <c r="E5" s="407" t="n">
        <v>0.019</v>
      </c>
      <c r="F5" s="408" t="n">
        <v>1</v>
      </c>
    </row>
    <row r="6" customFormat="false" ht="11.25" hidden="false" customHeight="false" outlineLevel="0" collapsed="false">
      <c r="A6" s="409" t="n">
        <v>2009</v>
      </c>
      <c r="B6" s="410" t="n">
        <v>51</v>
      </c>
      <c r="C6" s="407" t="n">
        <v>0.275</v>
      </c>
      <c r="D6" s="407" t="n">
        <v>0.725</v>
      </c>
      <c r="E6" s="407" t="n">
        <v>0</v>
      </c>
      <c r="F6" s="408" t="n">
        <v>1</v>
      </c>
    </row>
    <row r="7" customFormat="false" ht="11.25" hidden="false" customHeight="false" outlineLevel="0" collapsed="false">
      <c r="A7" s="409" t="n">
        <v>2010</v>
      </c>
      <c r="B7" s="410" t="n">
        <v>53</v>
      </c>
      <c r="C7" s="407" t="n">
        <v>0.17</v>
      </c>
      <c r="D7" s="407" t="n">
        <v>0.792</v>
      </c>
      <c r="E7" s="407" t="n">
        <v>0.038</v>
      </c>
      <c r="F7" s="408" t="n">
        <v>1</v>
      </c>
    </row>
    <row r="8" customFormat="false" ht="11.25" hidden="false" customHeight="false" outlineLevel="0" collapsed="false">
      <c r="A8" s="409" t="n">
        <v>2011</v>
      </c>
      <c r="B8" s="410" t="n">
        <v>57</v>
      </c>
      <c r="C8" s="407" t="n">
        <v>0.333</v>
      </c>
      <c r="D8" s="407" t="n">
        <v>0.649</v>
      </c>
      <c r="E8" s="407" t="n">
        <v>0.018</v>
      </c>
      <c r="F8" s="408" t="n">
        <v>1</v>
      </c>
    </row>
    <row r="9" customFormat="false" ht="11.25" hidden="false" customHeight="false" outlineLevel="0" collapsed="false">
      <c r="A9" s="409" t="n">
        <v>2012</v>
      </c>
      <c r="B9" s="410" t="n">
        <v>56</v>
      </c>
      <c r="C9" s="407" t="n">
        <v>0.286</v>
      </c>
      <c r="D9" s="407" t="n">
        <v>0.696</v>
      </c>
      <c r="E9" s="407" t="n">
        <v>0.018</v>
      </c>
      <c r="F9" s="408" t="n">
        <v>1</v>
      </c>
    </row>
    <row r="10" customFormat="false" ht="11.25" hidden="false" customHeight="false" outlineLevel="0" collapsed="false">
      <c r="A10" s="409" t="n">
        <v>2013</v>
      </c>
      <c r="B10" s="410" t="n">
        <v>55</v>
      </c>
      <c r="C10" s="407" t="n">
        <v>0.309</v>
      </c>
      <c r="D10" s="407" t="n">
        <v>0.673</v>
      </c>
      <c r="E10" s="407" t="n">
        <v>0.018</v>
      </c>
      <c r="F10" s="408" t="n">
        <v>1</v>
      </c>
    </row>
    <row r="11" customFormat="false" ht="11.25" hidden="false" customHeight="false" outlineLevel="0" collapsed="false">
      <c r="A11" s="411" t="n">
        <v>2014</v>
      </c>
      <c r="B11" s="412" t="n">
        <v>57</v>
      </c>
      <c r="C11" s="407" t="n">
        <v>0.228</v>
      </c>
      <c r="D11" s="407" t="n">
        <v>0.772</v>
      </c>
      <c r="E11" s="407" t="n">
        <v>0</v>
      </c>
      <c r="F11" s="408" t="n">
        <v>1</v>
      </c>
    </row>
    <row r="12" customFormat="false" ht="11.25" hidden="false" customHeight="false" outlineLevel="0" collapsed="false">
      <c r="A12" s="411" t="n">
        <v>2015</v>
      </c>
      <c r="B12" s="412" t="n">
        <v>57</v>
      </c>
      <c r="C12" s="407" t="n">
        <v>0.351</v>
      </c>
      <c r="D12" s="407" t="n">
        <v>0.649</v>
      </c>
      <c r="E12" s="407" t="n">
        <v>0</v>
      </c>
      <c r="F12" s="408" t="n">
        <v>1</v>
      </c>
    </row>
    <row r="13" customFormat="false" ht="11.25" hidden="false" customHeight="false" outlineLevel="0" collapsed="false">
      <c r="A13" s="411" t="n">
        <v>2016</v>
      </c>
      <c r="B13" s="412" t="n">
        <v>55</v>
      </c>
      <c r="C13" s="407" t="n">
        <v>0.236</v>
      </c>
      <c r="D13" s="407" t="n">
        <v>0.727</v>
      </c>
      <c r="E13" s="407" t="n">
        <v>0.036</v>
      </c>
      <c r="F13" s="408" t="n">
        <v>1</v>
      </c>
    </row>
    <row r="14" customFormat="false" ht="11.25" hidden="false" customHeight="false" outlineLevel="0" collapsed="false">
      <c r="A14" s="411" t="n">
        <v>2017</v>
      </c>
      <c r="B14" s="412" t="n">
        <v>53</v>
      </c>
      <c r="C14" s="407" t="n">
        <v>0.321</v>
      </c>
      <c r="D14" s="407" t="n">
        <v>0.623</v>
      </c>
      <c r="E14" s="407" t="n">
        <v>0.057</v>
      </c>
      <c r="F14" s="408" t="n">
        <v>1</v>
      </c>
    </row>
    <row r="15" customFormat="false" ht="11.25" hidden="false" customHeight="false" outlineLevel="0" collapsed="false">
      <c r="A15" s="1" t="s">
        <v>525</v>
      </c>
    </row>
    <row r="16" customFormat="false" ht="11.25" hidden="false" customHeight="false" outlineLevel="0" collapsed="false">
      <c r="A16" s="1" t="s">
        <v>526</v>
      </c>
    </row>
    <row r="18" customFormat="false" ht="11.25" hidden="false" customHeight="false" outlineLevel="0" collapsed="false">
      <c r="A18" s="1" t="s">
        <v>212</v>
      </c>
    </row>
  </sheetData>
  <mergeCells count="2">
    <mergeCell ref="B3:B4"/>
    <mergeCell ref="C3:F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38.xml><?xml version="1.0" encoding="utf-8"?>
<worksheet xmlns="http://schemas.openxmlformats.org/spreadsheetml/2006/main" xmlns:r="http://schemas.openxmlformats.org/officeDocument/2006/relationships">
  <sheetPr filterMode="false">
    <pageSetUpPr fitToPage="false"/>
  </sheetPr>
  <dimension ref="A1:G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8" activeCellId="0" sqref="A18"/>
    </sheetView>
  </sheetViews>
  <sheetFormatPr defaultRowHeight="11.25" outlineLevelRow="0" outlineLevelCol="0"/>
  <cols>
    <col collapsed="false" customWidth="true" hidden="false" outlineLevel="0" max="1025" min="1" style="1" width="9.14"/>
  </cols>
  <sheetData>
    <row r="1" customFormat="false" ht="11.25" hidden="false" customHeight="false" outlineLevel="0" collapsed="false">
      <c r="A1" s="2" t="s">
        <v>527</v>
      </c>
    </row>
    <row r="2" customFormat="false" ht="7.5" hidden="false" customHeight="true" outlineLevel="0" collapsed="false">
      <c r="A2" s="2"/>
    </row>
    <row r="3" customFormat="false" ht="35.65" hidden="false" customHeight="true" outlineLevel="0" collapsed="false">
      <c r="B3" s="21" t="s">
        <v>528</v>
      </c>
      <c r="C3" s="21"/>
      <c r="D3" s="21"/>
      <c r="E3" s="21"/>
      <c r="F3" s="2" t="s">
        <v>529</v>
      </c>
    </row>
    <row r="4" customFormat="false" ht="11.25" hidden="false" customHeight="false" outlineLevel="0" collapsed="false">
      <c r="B4" s="2" t="s">
        <v>7</v>
      </c>
      <c r="C4" s="2" t="s">
        <v>8</v>
      </c>
      <c r="D4" s="2" t="s">
        <v>530</v>
      </c>
      <c r="E4" s="2" t="s">
        <v>531</v>
      </c>
    </row>
    <row r="5" customFormat="false" ht="11.25" hidden="false" customHeight="false" outlineLevel="0" collapsed="false">
      <c r="A5" s="403" t="n">
        <v>2008</v>
      </c>
      <c r="B5" s="413" t="n">
        <v>3321744.5</v>
      </c>
      <c r="C5" s="413" t="n">
        <v>7253762.55483871</v>
      </c>
      <c r="D5" s="413" t="n">
        <v>3055933.2</v>
      </c>
      <c r="E5" s="413" t="n">
        <v>6424467.67346939</v>
      </c>
      <c r="F5" s="414" t="n">
        <f aca="false">(B5-C5)/C5</f>
        <v>-0.542066000246425</v>
      </c>
      <c r="G5" s="415"/>
    </row>
    <row r="6" customFormat="false" ht="11.25" hidden="false" customHeight="false" outlineLevel="0" collapsed="false">
      <c r="A6" s="409" t="n">
        <v>2009</v>
      </c>
      <c r="B6" s="413" t="n">
        <v>4059315.25714286</v>
      </c>
      <c r="C6" s="413" t="n">
        <v>5371856.64788732</v>
      </c>
      <c r="D6" s="413" t="n">
        <v>4520268.2</v>
      </c>
      <c r="E6" s="413" t="n">
        <v>5096049.55494506</v>
      </c>
      <c r="F6" s="414" t="n">
        <f aca="false">(B6-C6)/C6</f>
        <v>-0.244336637549826</v>
      </c>
      <c r="G6" s="415"/>
    </row>
    <row r="7" customFormat="false" ht="11.25" hidden="false" customHeight="false" outlineLevel="0" collapsed="false">
      <c r="A7" s="409" t="n">
        <v>2010</v>
      </c>
      <c r="B7" s="413" t="n">
        <v>3699720.475</v>
      </c>
      <c r="C7" s="413" t="n">
        <v>5918066.35220126</v>
      </c>
      <c r="D7" s="413" t="n">
        <v>5798159.25</v>
      </c>
      <c r="E7" s="413" t="n">
        <v>5478591.16256158</v>
      </c>
      <c r="F7" s="414" t="n">
        <f aca="false">(B7-C7)/C7</f>
        <v>-0.374843022227375</v>
      </c>
      <c r="G7" s="415"/>
    </row>
    <row r="8" customFormat="false" ht="11.25" hidden="false" customHeight="false" outlineLevel="0" collapsed="false">
      <c r="A8" s="409" t="n">
        <v>2011</v>
      </c>
      <c r="B8" s="413" t="n">
        <v>3485638</v>
      </c>
      <c r="C8" s="413" t="n">
        <v>6140488.69736842</v>
      </c>
      <c r="D8" s="413" t="n">
        <v>4348658.42857143</v>
      </c>
      <c r="E8" s="413" t="n">
        <v>5473882.89805825</v>
      </c>
      <c r="F8" s="414" t="n">
        <f aca="false">(B8-C8)/C8</f>
        <v>-0.432351695151917</v>
      </c>
      <c r="G8" s="415"/>
    </row>
    <row r="9" customFormat="false" ht="11.25" hidden="false" customHeight="false" outlineLevel="0" collapsed="false">
      <c r="A9" s="409" t="n">
        <v>2012</v>
      </c>
      <c r="B9" s="413" t="n">
        <v>3448711.86956522</v>
      </c>
      <c r="C9" s="413" t="n">
        <v>5690462.21019108</v>
      </c>
      <c r="D9" s="413" t="n">
        <v>2271970.33333333</v>
      </c>
      <c r="E9" s="413" t="n">
        <v>5098924.09090909</v>
      </c>
      <c r="F9" s="414" t="n">
        <f aca="false">(B9-C9)/C9</f>
        <v>-0.393948726451623</v>
      </c>
      <c r="G9" s="415"/>
    </row>
    <row r="10" customFormat="false" ht="11.25" hidden="false" customHeight="false" outlineLevel="0" collapsed="false">
      <c r="A10" s="409" t="n">
        <v>2013</v>
      </c>
      <c r="B10" s="413" t="n">
        <v>3185352.02083333</v>
      </c>
      <c r="C10" s="413" t="n">
        <v>5591591.40522876</v>
      </c>
      <c r="D10" s="413" t="n">
        <v>1544674.28571429</v>
      </c>
      <c r="E10" s="413" t="n">
        <v>4900111.06730769</v>
      </c>
      <c r="F10" s="414" t="n">
        <f aca="false">(B10-C10)/C10</f>
        <v>-0.430331762464855</v>
      </c>
      <c r="G10" s="415"/>
    </row>
    <row r="11" customFormat="false" ht="11.25" hidden="false" customHeight="false" outlineLevel="0" collapsed="false">
      <c r="A11" s="411" t="n">
        <v>2014</v>
      </c>
      <c r="B11" s="413" t="n">
        <v>2830989.52272727</v>
      </c>
      <c r="C11" s="413" t="n">
        <v>4348356.21935484</v>
      </c>
      <c r="D11" s="413" t="n">
        <v>155306.75</v>
      </c>
      <c r="E11" s="413" t="n">
        <v>3936847.19211823</v>
      </c>
      <c r="F11" s="414" t="n">
        <f aca="false">(B11-C11)/C11</f>
        <v>-0.348951792374705</v>
      </c>
      <c r="G11" s="415"/>
    </row>
    <row r="12" customFormat="false" ht="11.25" hidden="false" customHeight="false" outlineLevel="0" collapsed="false">
      <c r="A12" s="411" t="n">
        <v>2015</v>
      </c>
      <c r="B12" s="413" t="n">
        <v>3498468.88679245</v>
      </c>
      <c r="C12" s="413" t="n">
        <v>4701964.68926554</v>
      </c>
      <c r="D12" s="413" t="n">
        <v>1530583.75</v>
      </c>
      <c r="E12" s="413" t="n">
        <v>4375166.39316239</v>
      </c>
      <c r="F12" s="414" t="n">
        <f aca="false">(B12-C12)/C12</f>
        <v>-0.255955942251254</v>
      </c>
      <c r="G12" s="415"/>
    </row>
    <row r="13" customFormat="false" ht="11.25" hidden="false" customHeight="false" outlineLevel="0" collapsed="false">
      <c r="A13" s="411" t="n">
        <v>2016</v>
      </c>
      <c r="B13" s="413" t="n">
        <v>2576224.48076923</v>
      </c>
      <c r="C13" s="413" t="n">
        <v>6519181.43558282</v>
      </c>
      <c r="D13" s="413" t="n">
        <v>2032651.16666667</v>
      </c>
      <c r="E13" s="413" t="n">
        <v>5469620.60633484</v>
      </c>
      <c r="F13" s="414" t="n">
        <v>-0.6</v>
      </c>
      <c r="G13" s="415"/>
    </row>
    <row r="14" customFormat="false" ht="11.25" hidden="false" customHeight="false" outlineLevel="0" collapsed="false">
      <c r="A14" s="416" t="n">
        <v>2017</v>
      </c>
      <c r="B14" s="417" t="n">
        <v>3465804.46428571</v>
      </c>
      <c r="C14" s="417" t="n">
        <v>5506507.87179487</v>
      </c>
      <c r="D14" s="417" t="n">
        <v>3577994.3</v>
      </c>
      <c r="E14" s="417" t="n">
        <v>4904865.86036036</v>
      </c>
      <c r="F14" s="418" t="n">
        <v>-0.37</v>
      </c>
      <c r="G14" s="415"/>
    </row>
    <row r="15" customFormat="false" ht="11.25" hidden="false" customHeight="false" outlineLevel="0" collapsed="false">
      <c r="A15" s="1" t="s">
        <v>525</v>
      </c>
    </row>
    <row r="16" customFormat="false" ht="11.25" hidden="false" customHeight="false" outlineLevel="0" collapsed="false">
      <c r="A16" s="1" t="s">
        <v>532</v>
      </c>
    </row>
    <row r="18" customFormat="false" ht="11.25" hidden="false" customHeight="false" outlineLevel="0" collapsed="false">
      <c r="A18" s="1" t="s">
        <v>212</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39.xml><?xml version="1.0" encoding="utf-8"?>
<worksheet xmlns="http://schemas.openxmlformats.org/spreadsheetml/2006/main" xmlns:r="http://schemas.openxmlformats.org/officeDocument/2006/relationships">
  <sheetPr filterMode="false">
    <pageSetUpPr fitToPage="false"/>
  </sheetPr>
  <dimension ref="A1:J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9" activeCellId="0" sqref="A19"/>
    </sheetView>
  </sheetViews>
  <sheetFormatPr defaultRowHeight="11.25" outlineLevelRow="0" outlineLevelCol="0"/>
  <cols>
    <col collapsed="false" customWidth="true" hidden="false" outlineLevel="0" max="1" min="1" style="1" width="43.14"/>
    <col collapsed="false" customWidth="true" hidden="false" outlineLevel="0" max="2" min="2" style="1" width="19"/>
    <col collapsed="false" customWidth="true" hidden="false" outlineLevel="0" max="3" min="3" style="1" width="16.71"/>
    <col collapsed="false" customWidth="true" hidden="false" outlineLevel="0" max="4" min="4" style="1" width="13.14"/>
    <col collapsed="false" customWidth="true" hidden="false" outlineLevel="0" max="5" min="5" style="1" width="15.15"/>
    <col collapsed="false" customWidth="true" hidden="false" outlineLevel="0" max="6" min="6" style="1" width="12.57"/>
    <col collapsed="false" customWidth="true" hidden="false" outlineLevel="0" max="7" min="7" style="1" width="16.29"/>
    <col collapsed="false" customWidth="true" hidden="false" outlineLevel="0" max="1025" min="8" style="1" width="9.14"/>
  </cols>
  <sheetData>
    <row r="1" customFormat="false" ht="11.25" hidden="false" customHeight="false" outlineLevel="0" collapsed="false">
      <c r="A1" s="2" t="s">
        <v>533</v>
      </c>
    </row>
    <row r="2" customFormat="false" ht="11.25" hidden="false" customHeight="false" outlineLevel="0" collapsed="false">
      <c r="B2" s="3"/>
      <c r="C2" s="3"/>
      <c r="D2" s="3"/>
      <c r="E2" s="3"/>
      <c r="F2" s="2"/>
      <c r="G2" s="2"/>
      <c r="H2" s="2"/>
      <c r="I2" s="2"/>
    </row>
    <row r="3" customFormat="false" ht="45" hidden="false" customHeight="false" outlineLevel="0" collapsed="false">
      <c r="B3" s="419" t="s">
        <v>534</v>
      </c>
      <c r="C3" s="419" t="s">
        <v>535</v>
      </c>
      <c r="D3" s="419" t="s">
        <v>536</v>
      </c>
      <c r="E3" s="419" t="s">
        <v>537</v>
      </c>
      <c r="F3" s="419" t="s">
        <v>538</v>
      </c>
      <c r="G3" s="419" t="s">
        <v>539</v>
      </c>
      <c r="H3" s="419" t="s">
        <v>531</v>
      </c>
      <c r="I3" s="7"/>
      <c r="J3" s="7"/>
    </row>
    <row r="4" customFormat="false" ht="15.75" hidden="false" customHeight="true" outlineLevel="0" collapsed="false">
      <c r="A4" s="2" t="s">
        <v>540</v>
      </c>
      <c r="B4" s="1" t="n">
        <v>1354</v>
      </c>
      <c r="C4" s="1" t="n">
        <v>3339</v>
      </c>
      <c r="D4" s="1" t="n">
        <v>5431</v>
      </c>
      <c r="E4" s="1" t="n">
        <v>4652</v>
      </c>
      <c r="F4" s="1" t="n">
        <v>385</v>
      </c>
      <c r="G4" s="1" t="n">
        <v>147</v>
      </c>
      <c r="H4" s="2" t="n">
        <f aca="false">SUM(B4:G4)</f>
        <v>15308</v>
      </c>
    </row>
    <row r="5" customFormat="false" ht="15.75" hidden="false" customHeight="true" outlineLevel="0" collapsed="false">
      <c r="A5" s="2" t="s">
        <v>541</v>
      </c>
      <c r="B5" s="420" t="n">
        <f aca="false">530/1354</f>
        <v>0.391432791728213</v>
      </c>
      <c r="C5" s="420" t="n">
        <f aca="false">1179/3339</f>
        <v>0.353099730458221</v>
      </c>
      <c r="D5" s="420" t="n">
        <f aca="false">1697/5431</f>
        <v>0.312465475971276</v>
      </c>
      <c r="E5" s="420" t="n">
        <f aca="false">1553/4652</f>
        <v>0.333834909716251</v>
      </c>
      <c r="F5" s="420" t="n">
        <f aca="false">143/385</f>
        <v>0.371428571428571</v>
      </c>
      <c r="G5" s="420" t="n">
        <f aca="false">79/147</f>
        <v>0.537414965986395</v>
      </c>
      <c r="H5" s="420" t="n">
        <f aca="false">SUMPRODUCT(B4:G4,B5:G5)/H4</f>
        <v>0.338450483407369</v>
      </c>
    </row>
    <row r="6" customFormat="false" ht="11.25" hidden="false" customHeight="false" outlineLevel="0" collapsed="false">
      <c r="A6" s="2" t="s">
        <v>542</v>
      </c>
      <c r="B6" s="1" t="n">
        <v>94</v>
      </c>
      <c r="C6" s="1" t="n">
        <v>798</v>
      </c>
      <c r="D6" s="1" t="n">
        <v>2449</v>
      </c>
      <c r="E6" s="1" t="n">
        <v>2597</v>
      </c>
      <c r="F6" s="1" t="n">
        <v>171</v>
      </c>
      <c r="G6" s="1" t="n">
        <v>76</v>
      </c>
      <c r="H6" s="2" t="n">
        <f aca="false">SUM(B6:G6)</f>
        <v>6185</v>
      </c>
    </row>
    <row r="7" customFormat="false" ht="11.25" hidden="false" customHeight="false" outlineLevel="0" collapsed="false">
      <c r="A7" s="2" t="s">
        <v>543</v>
      </c>
      <c r="B7" s="420" t="n">
        <f aca="false">31/94</f>
        <v>0.329787234042553</v>
      </c>
      <c r="C7" s="420" t="n">
        <f aca="false">280/798</f>
        <v>0.350877192982456</v>
      </c>
      <c r="D7" s="420" t="n">
        <f aca="false">806/2449</f>
        <v>0.329113924050633</v>
      </c>
      <c r="E7" s="420" t="n">
        <f aca="false">889/2597</f>
        <v>0.342318059299191</v>
      </c>
      <c r="F7" s="420" t="n">
        <f aca="false">58/171</f>
        <v>0.339181286549708</v>
      </c>
      <c r="G7" s="420" t="n">
        <f aca="false">38/76</f>
        <v>0.5</v>
      </c>
      <c r="H7" s="420" t="n">
        <f aca="false">SUMPRODUCT(B6:G6,B7:G7)/H6</f>
        <v>0.339854486661277</v>
      </c>
    </row>
    <row r="8" customFormat="false" ht="11.25" hidden="false" customHeight="false" outlineLevel="0" collapsed="false">
      <c r="A8" s="2" t="s">
        <v>544</v>
      </c>
      <c r="B8" s="421" t="n">
        <v>10</v>
      </c>
      <c r="C8" s="421" t="n">
        <v>178</v>
      </c>
      <c r="D8" s="421" t="n">
        <f aca="false">930</f>
        <v>930</v>
      </c>
      <c r="E8" s="421" t="n">
        <v>1118</v>
      </c>
      <c r="F8" s="421" t="n">
        <v>108</v>
      </c>
      <c r="G8" s="421" t="n">
        <v>18</v>
      </c>
      <c r="H8" s="2" t="n">
        <f aca="false">SUM(B8:G8)</f>
        <v>2362</v>
      </c>
    </row>
    <row r="9" customFormat="false" ht="11.25" hidden="false" customHeight="false" outlineLevel="0" collapsed="false">
      <c r="A9" s="2" t="s">
        <v>545</v>
      </c>
      <c r="B9" s="420" t="n">
        <f aca="false">4/10</f>
        <v>0.4</v>
      </c>
      <c r="C9" s="420" t="n">
        <f aca="false">73/178</f>
        <v>0.410112359550562</v>
      </c>
      <c r="D9" s="420" t="n">
        <f aca="false">320/930</f>
        <v>0.344086021505376</v>
      </c>
      <c r="E9" s="420" t="n">
        <f aca="false">406/1118</f>
        <v>0.363148479427549</v>
      </c>
      <c r="F9" s="420" t="n">
        <f aca="false">39/108</f>
        <v>0.361111111111111</v>
      </c>
      <c r="G9" s="420" t="n">
        <f aca="false">8/18</f>
        <v>0.444444444444444</v>
      </c>
      <c r="H9" s="420" t="n">
        <f aca="false">SUMPRODUCT(B8:G8,B9:G9)/H8</f>
        <v>0.359864521591871</v>
      </c>
    </row>
    <row r="10" customFormat="false" ht="11.25" hidden="false" customHeight="false" outlineLevel="0" collapsed="false">
      <c r="A10" s="422"/>
      <c r="B10" s="420"/>
      <c r="C10" s="420"/>
      <c r="D10" s="420"/>
      <c r="E10" s="420"/>
      <c r="F10" s="420"/>
      <c r="G10" s="420"/>
    </row>
    <row r="11" customFormat="false" ht="11.25" hidden="false" customHeight="false" outlineLevel="0" collapsed="false">
      <c r="A11" s="422" t="s">
        <v>546</v>
      </c>
      <c r="B11" s="420"/>
      <c r="C11" s="420"/>
      <c r="D11" s="420"/>
      <c r="E11" s="420"/>
      <c r="F11" s="420"/>
      <c r="G11" s="420"/>
    </row>
    <row r="12" customFormat="false" ht="11.25" hidden="false" customHeight="false" outlineLevel="0" collapsed="false">
      <c r="A12" s="1" t="s">
        <v>547</v>
      </c>
      <c r="B12" s="251" t="n">
        <v>0.17</v>
      </c>
      <c r="C12" s="251" t="n">
        <v>0.2</v>
      </c>
      <c r="D12" s="251" t="n">
        <v>0.24</v>
      </c>
      <c r="E12" s="251" t="n">
        <v>0.26</v>
      </c>
      <c r="F12" s="251" t="n">
        <v>0.22</v>
      </c>
      <c r="G12" s="251" t="n">
        <v>0.18</v>
      </c>
      <c r="H12" s="5" t="n">
        <f aca="false">SUMPRODUCT(B$6:G$6,B12:G12)/H$6</f>
        <v>0.240882780921584</v>
      </c>
      <c r="I12" s="4"/>
    </row>
    <row r="13" customFormat="false" ht="11.25" hidden="false" customHeight="false" outlineLevel="0" collapsed="false">
      <c r="A13" s="1" t="s">
        <v>548</v>
      </c>
      <c r="B13" s="251" t="n">
        <v>0.25</v>
      </c>
      <c r="C13" s="251" t="n">
        <v>0.35</v>
      </c>
      <c r="D13" s="251" t="n">
        <v>0.38</v>
      </c>
      <c r="E13" s="251" t="n">
        <v>0.35</v>
      </c>
      <c r="F13" s="251" t="n">
        <v>0.27</v>
      </c>
      <c r="G13" s="423" t="s">
        <v>162</v>
      </c>
      <c r="H13" s="5" t="n">
        <f aca="false">SUMPRODUCT(B$6:G$6,B13:G13)/H$6</f>
        <v>0.353846402586904</v>
      </c>
      <c r="I13" s="424"/>
    </row>
    <row r="14" customFormat="false" ht="11.25" hidden="false" customHeight="false" outlineLevel="0" collapsed="false">
      <c r="A14" s="1" t="s">
        <v>549</v>
      </c>
      <c r="B14" s="251" t="n">
        <v>0.32</v>
      </c>
      <c r="C14" s="251" t="n">
        <v>0.42</v>
      </c>
      <c r="D14" s="251" t="n">
        <v>0.42</v>
      </c>
      <c r="E14" s="251" t="n">
        <v>0.43</v>
      </c>
      <c r="F14" s="251" t="n">
        <v>0.44</v>
      </c>
      <c r="G14" s="423" t="s">
        <v>162</v>
      </c>
      <c r="H14" s="5" t="n">
        <f aca="false">SUMPRODUCT(B$6:G$6,B14:G14)/H$6</f>
        <v>0.418071139854487</v>
      </c>
      <c r="I14" s="4"/>
    </row>
    <row r="15" customFormat="false" ht="11.25" hidden="false" customHeight="false" outlineLevel="0" collapsed="false">
      <c r="A15" s="1" t="s">
        <v>550</v>
      </c>
      <c r="B15" s="251" t="n">
        <v>0.32</v>
      </c>
      <c r="C15" s="251" t="n">
        <v>0.34</v>
      </c>
      <c r="D15" s="251" t="n">
        <v>0.33</v>
      </c>
      <c r="E15" s="251" t="n">
        <v>0.34</v>
      </c>
      <c r="F15" s="251" t="n">
        <v>0.34</v>
      </c>
      <c r="G15" s="251" t="n">
        <v>0.35</v>
      </c>
      <c r="H15" s="5" t="n">
        <f aca="false">SUMPRODUCT(B$6:G$6,B15:G15)/H$6</f>
        <v>0.335859337105901</v>
      </c>
      <c r="I15" s="424"/>
    </row>
    <row r="16" customFormat="false" ht="11.25" hidden="false" customHeight="false" outlineLevel="0" collapsed="false">
      <c r="A16" s="1" t="s">
        <v>551</v>
      </c>
      <c r="B16" s="251" t="n">
        <v>0.38</v>
      </c>
      <c r="C16" s="251" t="n">
        <v>0.37</v>
      </c>
      <c r="D16" s="251" t="n">
        <v>0.31</v>
      </c>
      <c r="E16" s="251" t="n">
        <v>0.35</v>
      </c>
      <c r="F16" s="251" t="n">
        <v>0.3</v>
      </c>
      <c r="G16" s="251" t="n">
        <v>0.57</v>
      </c>
      <c r="H16" s="5" t="n">
        <f aca="false">SUMPRODUCT(B$6:G$6,B16:G16)/H$6</f>
        <v>0.338518997574778</v>
      </c>
      <c r="I16" s="4"/>
    </row>
    <row r="17" customFormat="false" ht="11.25" hidden="false" customHeight="false" outlineLevel="0" collapsed="false">
      <c r="A17" s="1" t="s">
        <v>552</v>
      </c>
      <c r="B17" s="251" t="n">
        <v>0.44</v>
      </c>
      <c r="C17" s="251" t="n">
        <v>0.39</v>
      </c>
      <c r="D17" s="251" t="n">
        <v>0.37</v>
      </c>
      <c r="E17" s="251" t="n">
        <v>0.36</v>
      </c>
      <c r="F17" s="251" t="n">
        <v>0.44</v>
      </c>
      <c r="G17" s="251" t="n">
        <v>0.41</v>
      </c>
      <c r="H17" s="5" t="n">
        <f aca="false">SUMPRODUCT(B$6:G$6,B17:G17)/H$6</f>
        <v>0.371872271624899</v>
      </c>
      <c r="I17" s="4"/>
    </row>
    <row r="18" customFormat="false" ht="11.25" hidden="false" customHeight="false" outlineLevel="0" collapsed="false">
      <c r="A18" s="278"/>
      <c r="B18" s="251"/>
      <c r="C18" s="251"/>
      <c r="D18" s="251"/>
      <c r="E18" s="251"/>
      <c r="F18" s="251"/>
      <c r="G18" s="251"/>
      <c r="H18" s="5"/>
      <c r="I18" s="4"/>
    </row>
    <row r="19" customFormat="false" ht="11.25" hidden="false" customHeight="false" outlineLevel="0" collapsed="false">
      <c r="A19" s="1" t="s">
        <v>553</v>
      </c>
    </row>
  </sheetData>
  <mergeCells count="1">
    <mergeCell ref="B2:E2"/>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J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3" activeCellId="0" sqref="A13"/>
    </sheetView>
  </sheetViews>
  <sheetFormatPr defaultRowHeight="11.25" outlineLevelRow="0" outlineLevelCol="0"/>
  <cols>
    <col collapsed="false" customWidth="true" hidden="false" outlineLevel="0" max="1" min="1" style="1" width="25.29"/>
    <col collapsed="false" customWidth="true" hidden="false" outlineLevel="0" max="4" min="2" style="1" width="9.14"/>
    <col collapsed="false" customWidth="true" hidden="false" outlineLevel="0" max="5" min="5" style="1" width="10.29"/>
    <col collapsed="false" customWidth="true" hidden="false" outlineLevel="0" max="6" min="6" style="1" width="10.71"/>
    <col collapsed="false" customWidth="true" hidden="false" outlineLevel="0" max="7" min="7" style="1" width="11.86"/>
    <col collapsed="false" customWidth="true" hidden="false" outlineLevel="0" max="10" min="8" style="1" width="10.85"/>
    <col collapsed="false" customWidth="true" hidden="false" outlineLevel="0" max="1025" min="11" style="1" width="9.14"/>
  </cols>
  <sheetData>
    <row r="1" customFormat="false" ht="11.25" hidden="false" customHeight="false" outlineLevel="0" collapsed="false">
      <c r="A1" s="2" t="s">
        <v>50</v>
      </c>
    </row>
    <row r="2" customFormat="false" ht="11.25" hidden="false" customHeight="false" outlineLevel="0" collapsed="false">
      <c r="A2" s="2"/>
    </row>
    <row r="3" customFormat="false" ht="22.5" hidden="false" customHeight="true" outlineLevel="0" collapsed="false">
      <c r="B3" s="21" t="s">
        <v>1</v>
      </c>
      <c r="C3" s="21"/>
      <c r="D3" s="21"/>
      <c r="E3" s="21"/>
      <c r="F3" s="17" t="s">
        <v>2</v>
      </c>
      <c r="G3" s="17" t="s">
        <v>3</v>
      </c>
      <c r="H3" s="17" t="s">
        <v>4</v>
      </c>
      <c r="I3" s="17" t="s">
        <v>5</v>
      </c>
      <c r="J3" s="17" t="s">
        <v>6</v>
      </c>
    </row>
    <row r="4" customFormat="false" ht="22.5" hidden="false" customHeight="false" outlineLevel="0" collapsed="false">
      <c r="B4" s="17" t="s">
        <v>7</v>
      </c>
      <c r="C4" s="17" t="s">
        <v>8</v>
      </c>
      <c r="D4" s="17" t="s">
        <v>9</v>
      </c>
      <c r="E4" s="17" t="s">
        <v>10</v>
      </c>
      <c r="F4" s="17" t="s">
        <v>10</v>
      </c>
      <c r="G4" s="17" t="s">
        <v>10</v>
      </c>
      <c r="H4" s="17" t="s">
        <v>10</v>
      </c>
      <c r="I4" s="17" t="s">
        <v>10</v>
      </c>
      <c r="J4" s="17" t="s">
        <v>10</v>
      </c>
    </row>
    <row r="5" customFormat="false" ht="11.25" hidden="false" customHeight="false" outlineLevel="0" collapsed="false">
      <c r="A5" s="2" t="s">
        <v>51</v>
      </c>
    </row>
    <row r="6" customFormat="false" ht="11.25" hidden="false" customHeight="false" outlineLevel="0" collapsed="false">
      <c r="A6" s="1" t="s">
        <v>52</v>
      </c>
      <c r="B6" s="1" t="n">
        <v>7</v>
      </c>
      <c r="C6" s="1" t="n">
        <v>12</v>
      </c>
      <c r="D6" s="2" t="n">
        <f aca="false">SUM(B6+C6)</f>
        <v>19</v>
      </c>
      <c r="E6" s="18" t="n">
        <f aca="false">(B6*100)/D6</f>
        <v>36.8421052631579</v>
      </c>
      <c r="F6" s="5" t="n">
        <v>0.35</v>
      </c>
      <c r="G6" s="4" t="n">
        <v>0.31578947368421</v>
      </c>
      <c r="H6" s="4" t="n">
        <v>0.26</v>
      </c>
      <c r="I6" s="4" t="n">
        <v>0.22</v>
      </c>
      <c r="J6" s="4" t="n">
        <v>0.28</v>
      </c>
    </row>
    <row r="7" customFormat="false" ht="11.25" hidden="false" customHeight="false" outlineLevel="0" collapsed="false">
      <c r="A7" s="1" t="s">
        <v>53</v>
      </c>
      <c r="B7" s="1" t="n">
        <v>5</v>
      </c>
      <c r="C7" s="1" t="n">
        <v>2</v>
      </c>
      <c r="D7" s="2" t="n">
        <f aca="false">B7+C7</f>
        <v>7</v>
      </c>
      <c r="E7" s="18" t="n">
        <f aca="false">(B7*100)/D7</f>
        <v>71.4285714285714</v>
      </c>
      <c r="F7" s="5" t="n">
        <v>0.5</v>
      </c>
      <c r="G7" s="4" t="n">
        <v>0.388888888888889</v>
      </c>
      <c r="H7" s="4" t="n">
        <v>0.39</v>
      </c>
      <c r="I7" s="4" t="n">
        <v>0.5</v>
      </c>
      <c r="J7" s="4" t="n">
        <v>0.54</v>
      </c>
    </row>
    <row r="8" customFormat="false" ht="11.25" hidden="false" customHeight="false" outlineLevel="0" collapsed="false">
      <c r="A8" s="2" t="s">
        <v>54</v>
      </c>
      <c r="D8" s="2"/>
      <c r="E8" s="5"/>
      <c r="F8" s="5"/>
      <c r="G8" s="4"/>
      <c r="H8" s="4"/>
      <c r="I8" s="4"/>
      <c r="J8" s="4"/>
    </row>
    <row r="9" customFormat="false" ht="22.5" hidden="false" customHeight="false" outlineLevel="0" collapsed="false">
      <c r="A9" s="7" t="s">
        <v>55</v>
      </c>
      <c r="B9" s="1" t="n">
        <v>5</v>
      </c>
      <c r="C9" s="1" t="n">
        <v>12</v>
      </c>
      <c r="D9" s="2" t="n">
        <f aca="false">B9+C9</f>
        <v>17</v>
      </c>
      <c r="E9" s="18" t="n">
        <f aca="false">(B9*100)/D9</f>
        <v>29.4117647058823</v>
      </c>
      <c r="F9" s="5" t="n">
        <v>0.368421052631579</v>
      </c>
      <c r="G9" s="4" t="n">
        <v>0.333333333333333</v>
      </c>
      <c r="H9" s="4" t="n">
        <v>0.53</v>
      </c>
      <c r="I9" s="4" t="n">
        <v>0.24</v>
      </c>
      <c r="J9" s="4" t="n">
        <v>0.27</v>
      </c>
    </row>
    <row r="10" customFormat="false" ht="11.25" hidden="false" customHeight="false" outlineLevel="0" collapsed="false">
      <c r="A10" s="2" t="s">
        <v>39</v>
      </c>
      <c r="D10" s="2"/>
      <c r="E10" s="5"/>
      <c r="F10" s="5"/>
      <c r="G10" s="4"/>
      <c r="H10" s="4"/>
      <c r="I10" s="4"/>
      <c r="J10" s="4"/>
    </row>
    <row r="11" customFormat="false" ht="11.25" hidden="false" customHeight="false" outlineLevel="0" collapsed="false">
      <c r="A11" s="1" t="s">
        <v>31</v>
      </c>
      <c r="B11" s="1" t="n">
        <v>11</v>
      </c>
      <c r="C11" s="1" t="n">
        <v>21</v>
      </c>
      <c r="D11" s="2" t="n">
        <f aca="false">(B11+C11)</f>
        <v>32</v>
      </c>
      <c r="E11" s="18" t="n">
        <f aca="false">(B11*100)/D11</f>
        <v>34.375</v>
      </c>
      <c r="F11" s="5" t="n">
        <v>0.333333333333333</v>
      </c>
      <c r="G11" s="4" t="n">
        <v>0.303030303030303</v>
      </c>
      <c r="H11" s="4" t="n">
        <v>0.3</v>
      </c>
      <c r="I11" s="4" t="n">
        <v>0.3</v>
      </c>
      <c r="J11" s="4" t="n">
        <v>0.3</v>
      </c>
    </row>
    <row r="12" customFormat="false" ht="134.25" hidden="false" customHeight="true" outlineLevel="0" collapsed="false">
      <c r="A12" s="19" t="s">
        <v>56</v>
      </c>
      <c r="B12" s="19"/>
      <c r="C12" s="19"/>
      <c r="D12" s="19"/>
      <c r="E12" s="19"/>
      <c r="F12" s="19"/>
      <c r="G12" s="19"/>
      <c r="H12" s="19"/>
      <c r="I12" s="19"/>
      <c r="J12" s="4"/>
    </row>
    <row r="13" customFormat="false" ht="20.25" hidden="false" customHeight="true" outlineLevel="0" collapsed="false">
      <c r="A13" s="1" t="s">
        <v>49</v>
      </c>
      <c r="E13" s="4"/>
      <c r="F13" s="4"/>
      <c r="G13" s="4"/>
      <c r="H13" s="4"/>
      <c r="I13" s="4"/>
      <c r="J13" s="4"/>
    </row>
  </sheetData>
  <mergeCells count="2">
    <mergeCell ref="B3:E3"/>
    <mergeCell ref="A12:I12"/>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0.xml><?xml version="1.0" encoding="utf-8"?>
<worksheet xmlns="http://schemas.openxmlformats.org/spreadsheetml/2006/main" xmlns:r="http://schemas.openxmlformats.org/officeDocument/2006/relationships">
  <sheetPr filterMode="false">
    <pageSetUpPr fitToPage="true"/>
  </sheetPr>
  <dimension ref="A1:C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8" activeCellId="0" sqref="A18"/>
    </sheetView>
  </sheetViews>
  <sheetFormatPr defaultRowHeight="11.25" outlineLevelRow="0" outlineLevelCol="0"/>
  <cols>
    <col collapsed="false" customWidth="true" hidden="false" outlineLevel="0" max="1" min="1" style="41" width="70.71"/>
    <col collapsed="false" customWidth="true" hidden="false" outlineLevel="0" max="2" min="2" style="41" width="7.29"/>
    <col collapsed="false" customWidth="true" hidden="false" outlineLevel="0" max="3" min="3" style="41" width="10.58"/>
    <col collapsed="false" customWidth="false" hidden="false" outlineLevel="0" max="1025" min="4" style="41" width="11.42"/>
  </cols>
  <sheetData>
    <row r="1" customFormat="false" ht="11.25" hidden="false" customHeight="false" outlineLevel="0" collapsed="false">
      <c r="A1" s="2" t="s">
        <v>554</v>
      </c>
      <c r="B1" s="1"/>
      <c r="C1" s="1"/>
    </row>
    <row r="2" customFormat="false" ht="11.25" hidden="false" customHeight="false" outlineLevel="0" collapsed="false">
      <c r="A2" s="2"/>
      <c r="B2" s="1"/>
      <c r="C2" s="1"/>
    </row>
    <row r="3" customFormat="false" ht="11.25" hidden="false" customHeight="false" outlineLevel="0" collapsed="false">
      <c r="A3" s="334"/>
      <c r="B3" s="425" t="s">
        <v>555</v>
      </c>
      <c r="C3" s="426" t="s">
        <v>408</v>
      </c>
    </row>
    <row r="4" customFormat="false" ht="11.25" hidden="false" customHeight="false" outlineLevel="0" collapsed="false">
      <c r="A4" s="334" t="s">
        <v>540</v>
      </c>
      <c r="B4" s="427" t="n">
        <v>1383</v>
      </c>
      <c r="C4" s="428"/>
    </row>
    <row r="5" customFormat="false" ht="11.25" hidden="false" customHeight="false" outlineLevel="0" collapsed="false">
      <c r="A5" s="429" t="s">
        <v>556</v>
      </c>
      <c r="B5" s="430" t="n">
        <v>15.473608098337</v>
      </c>
      <c r="C5" s="431"/>
    </row>
    <row r="6" customFormat="false" ht="11.25" hidden="false" customHeight="false" outlineLevel="0" collapsed="false">
      <c r="A6" s="334" t="s">
        <v>542</v>
      </c>
      <c r="B6" s="427" t="n">
        <v>357</v>
      </c>
      <c r="C6" s="432"/>
    </row>
    <row r="7" customFormat="false" ht="11.25" hidden="false" customHeight="false" outlineLevel="0" collapsed="false">
      <c r="A7" s="429" t="s">
        <v>543</v>
      </c>
      <c r="B7" s="430" t="n">
        <v>20.4481792717087</v>
      </c>
      <c r="C7" s="431"/>
    </row>
    <row r="8" customFormat="false" ht="11.25" hidden="false" customHeight="false" outlineLevel="0" collapsed="false">
      <c r="A8" s="334" t="s">
        <v>544</v>
      </c>
      <c r="B8" s="427" t="n">
        <v>66</v>
      </c>
      <c r="C8" s="432"/>
    </row>
    <row r="9" customFormat="false" ht="11.25" hidden="false" customHeight="false" outlineLevel="0" collapsed="false">
      <c r="A9" s="429" t="s">
        <v>545</v>
      </c>
      <c r="B9" s="430" t="n">
        <v>31.8181818181818</v>
      </c>
      <c r="C9" s="431"/>
    </row>
    <row r="10" customFormat="false" ht="11.25" hidden="false" customHeight="false" outlineLevel="0" collapsed="false">
      <c r="A10" s="429"/>
      <c r="B10" s="427"/>
      <c r="C10" s="431"/>
    </row>
    <row r="11" customFormat="false" ht="11.25" hidden="false" customHeight="false" outlineLevel="0" collapsed="false">
      <c r="A11" s="429" t="s">
        <v>546</v>
      </c>
      <c r="B11" s="427"/>
      <c r="C11" s="428"/>
    </row>
    <row r="12" customFormat="false" ht="11.25" hidden="false" customHeight="false" outlineLevel="0" collapsed="false">
      <c r="A12" s="427" t="s">
        <v>557</v>
      </c>
      <c r="B12" s="433" t="n">
        <v>0.07</v>
      </c>
      <c r="C12" s="434"/>
    </row>
    <row r="13" customFormat="false" ht="11.25" hidden="false" customHeight="false" outlineLevel="0" collapsed="false">
      <c r="A13" s="427" t="s">
        <v>558</v>
      </c>
      <c r="B13" s="433" t="n">
        <v>0.23</v>
      </c>
      <c r="C13" s="435"/>
    </row>
    <row r="14" customFormat="false" ht="11.25" hidden="false" customHeight="false" outlineLevel="0" collapsed="false">
      <c r="A14" s="427" t="s">
        <v>559</v>
      </c>
      <c r="B14" s="433" t="n">
        <v>0.36</v>
      </c>
      <c r="C14" s="435"/>
    </row>
    <row r="15" customFormat="false" ht="11.25" hidden="false" customHeight="false" outlineLevel="0" collapsed="false">
      <c r="A15" s="427" t="s">
        <v>560</v>
      </c>
      <c r="B15" s="433" t="n">
        <v>0.07</v>
      </c>
      <c r="C15" s="435"/>
    </row>
    <row r="16" customFormat="false" ht="11.25" hidden="false" customHeight="false" outlineLevel="0" collapsed="false">
      <c r="A16" s="427" t="s">
        <v>561</v>
      </c>
      <c r="B16" s="433" t="n">
        <v>0.01</v>
      </c>
      <c r="C16" s="434"/>
    </row>
    <row r="17" customFormat="false" ht="11.25" hidden="false" customHeight="false" outlineLevel="0" collapsed="false">
      <c r="A17" s="427" t="s">
        <v>562</v>
      </c>
      <c r="B17" s="433" t="s">
        <v>162</v>
      </c>
      <c r="C17" s="434"/>
    </row>
    <row r="18" customFormat="false" ht="11.25" hidden="false" customHeight="false" outlineLevel="0" collapsed="false">
      <c r="A18" s="278" t="s">
        <v>563</v>
      </c>
      <c r="B18" s="1"/>
      <c r="C18" s="1"/>
    </row>
    <row r="20" customFormat="false" ht="11.25" hidden="false" customHeight="false" outlineLevel="0" collapsed="false">
      <c r="A20" s="1" t="s">
        <v>564</v>
      </c>
    </row>
    <row r="28" customFormat="false" ht="11.25" hidden="false" customHeight="false" outlineLevel="0" collapsed="false">
      <c r="A28" s="41" t="s">
        <v>34</v>
      </c>
    </row>
  </sheetData>
  <printOptions headings="false" gridLines="false" gridLinesSet="true" horizontalCentered="false" verticalCentered="false"/>
  <pageMargins left="0.25" right="0.25"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1.xml><?xml version="1.0" encoding="utf-8"?>
<worksheet xmlns="http://schemas.openxmlformats.org/spreadsheetml/2006/main" xmlns:r="http://schemas.openxmlformats.org/officeDocument/2006/relationships">
  <sheetPr filterMode="false">
    <pageSetUpPr fitToPage="true"/>
  </sheetPr>
  <dimension ref="A1:J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8" activeCellId="0" sqref="L8"/>
    </sheetView>
  </sheetViews>
  <sheetFormatPr defaultRowHeight="11.25" outlineLevelRow="0" outlineLevelCol="0"/>
  <cols>
    <col collapsed="false" customWidth="true" hidden="false" outlineLevel="0" max="1" min="1" style="1" width="21.29"/>
    <col collapsed="false" customWidth="true" hidden="false" outlineLevel="0" max="2" min="2" style="1" width="11.14"/>
    <col collapsed="false" customWidth="true" hidden="false" outlineLevel="0" max="3" min="3" style="1" width="9.14"/>
    <col collapsed="false" customWidth="true" hidden="false" outlineLevel="0" max="4" min="4" style="1" width="10.58"/>
    <col collapsed="false" customWidth="true" hidden="false" outlineLevel="0" max="1025" min="5" style="1" width="9.14"/>
  </cols>
  <sheetData>
    <row r="1" customFormat="false" ht="24" hidden="false" customHeight="true" outlineLevel="0" collapsed="false">
      <c r="A1" s="436" t="s">
        <v>565</v>
      </c>
      <c r="B1" s="436"/>
      <c r="C1" s="436"/>
      <c r="D1" s="436"/>
      <c r="E1" s="436"/>
      <c r="F1" s="436"/>
      <c r="G1" s="436"/>
      <c r="H1" s="436"/>
      <c r="I1" s="436"/>
      <c r="J1" s="436"/>
    </row>
    <row r="2" customFormat="false" ht="11.25" hidden="false" customHeight="false" outlineLevel="0" collapsed="false">
      <c r="A2" s="2"/>
      <c r="B2" s="2"/>
    </row>
    <row r="3" customFormat="false" ht="11.25" hidden="false" customHeight="false" outlineLevel="0" collapsed="false">
      <c r="B3" s="103" t="n">
        <v>2017</v>
      </c>
      <c r="C3" s="103"/>
      <c r="D3" s="103" t="n">
        <v>2016</v>
      </c>
      <c r="E3" s="103"/>
      <c r="F3" s="103" t="n">
        <v>2015</v>
      </c>
      <c r="G3" s="334" t="n">
        <v>2014</v>
      </c>
      <c r="H3" s="334" t="n">
        <v>2013</v>
      </c>
      <c r="I3" s="334" t="n">
        <v>2012</v>
      </c>
      <c r="J3" s="334" t="n">
        <v>2011</v>
      </c>
    </row>
    <row r="4" customFormat="false" ht="45" hidden="false" customHeight="false" outlineLevel="0" collapsed="false">
      <c r="B4" s="437" t="s">
        <v>566</v>
      </c>
      <c r="C4" s="438" t="s">
        <v>567</v>
      </c>
      <c r="D4" s="332" t="s">
        <v>568</v>
      </c>
      <c r="E4" s="31" t="s">
        <v>567</v>
      </c>
      <c r="F4" s="32" t="s">
        <v>567</v>
      </c>
      <c r="G4" s="32" t="s">
        <v>567</v>
      </c>
      <c r="H4" s="32" t="s">
        <v>567</v>
      </c>
      <c r="I4" s="32" t="s">
        <v>567</v>
      </c>
      <c r="J4" s="32" t="s">
        <v>567</v>
      </c>
    </row>
    <row r="5" customFormat="false" ht="11.25" hidden="false" customHeight="false" outlineLevel="0" collapsed="false">
      <c r="A5" s="439" t="s">
        <v>569</v>
      </c>
      <c r="B5" s="440"/>
      <c r="C5" s="441"/>
      <c r="D5" s="440"/>
      <c r="E5" s="442"/>
      <c r="F5" s="443"/>
      <c r="G5" s="443"/>
      <c r="H5" s="443"/>
      <c r="I5" s="443"/>
      <c r="J5" s="443"/>
    </row>
    <row r="6" customFormat="false" ht="11.25" hidden="false" customHeight="false" outlineLevel="0" collapsed="false">
      <c r="A6" s="1" t="s">
        <v>570</v>
      </c>
      <c r="B6" s="444" t="n">
        <v>292</v>
      </c>
      <c r="C6" s="445"/>
      <c r="D6" s="446" t="n">
        <v>362</v>
      </c>
      <c r="E6" s="447" t="n">
        <v>0.12</v>
      </c>
      <c r="F6" s="448" t="n">
        <v>0.428176795580111</v>
      </c>
      <c r="G6" s="448" t="n">
        <v>0.31</v>
      </c>
      <c r="H6" s="448" t="n">
        <v>0.17</v>
      </c>
      <c r="I6" s="448" t="n">
        <v>0.18</v>
      </c>
      <c r="J6" s="448" t="n">
        <v>0.32</v>
      </c>
    </row>
    <row r="7" customFormat="false" ht="11.25" hidden="false" customHeight="false" outlineLevel="0" collapsed="false">
      <c r="A7" s="1" t="s">
        <v>571</v>
      </c>
      <c r="B7" s="444" t="n">
        <v>153</v>
      </c>
      <c r="C7" s="445"/>
      <c r="D7" s="446" t="n">
        <v>237</v>
      </c>
      <c r="E7" s="447" t="n">
        <v>0.08</v>
      </c>
      <c r="F7" s="448" t="n">
        <v>0.39662447257384</v>
      </c>
      <c r="G7" s="448" t="n">
        <v>0.38</v>
      </c>
      <c r="H7" s="448" t="n">
        <v>0.08</v>
      </c>
      <c r="I7" s="448" t="n">
        <v>0.16</v>
      </c>
      <c r="J7" s="448" t="n">
        <v>0.26</v>
      </c>
    </row>
    <row r="8" customFormat="false" ht="11.25" hidden="false" customHeight="false" outlineLevel="0" collapsed="false">
      <c r="A8" s="1" t="s">
        <v>572</v>
      </c>
      <c r="B8" s="444" t="n">
        <v>139</v>
      </c>
      <c r="C8" s="445"/>
      <c r="D8" s="446" t="n">
        <v>125</v>
      </c>
      <c r="E8" s="447" t="n">
        <v>0.35</v>
      </c>
      <c r="F8" s="448" t="n">
        <v>0.488</v>
      </c>
      <c r="G8" s="448" t="n">
        <v>0.25</v>
      </c>
      <c r="H8" s="448" t="n">
        <v>0.36</v>
      </c>
      <c r="I8" s="448" t="n">
        <v>0.2</v>
      </c>
      <c r="J8" s="448" t="n">
        <v>0.41</v>
      </c>
    </row>
    <row r="9" customFormat="false" ht="11.25" hidden="false" customHeight="false" outlineLevel="0" collapsed="false">
      <c r="A9" s="439" t="s">
        <v>573</v>
      </c>
      <c r="B9" s="440"/>
      <c r="C9" s="441"/>
      <c r="D9" s="440"/>
      <c r="E9" s="449"/>
      <c r="F9" s="443"/>
      <c r="G9" s="443"/>
      <c r="H9" s="443"/>
      <c r="I9" s="443"/>
      <c r="J9" s="443"/>
    </row>
    <row r="10" customFormat="false" ht="11.25" hidden="false" customHeight="false" outlineLevel="0" collapsed="false">
      <c r="A10" s="1" t="s">
        <v>570</v>
      </c>
      <c r="B10" s="444" t="n">
        <v>873</v>
      </c>
      <c r="C10" s="447" t="n">
        <v>0.4</v>
      </c>
      <c r="D10" s="446" t="n">
        <v>1000</v>
      </c>
      <c r="E10" s="447" t="n">
        <v>0.23</v>
      </c>
      <c r="F10" s="448" t="n">
        <v>0.33</v>
      </c>
      <c r="G10" s="448" t="n">
        <v>0.25</v>
      </c>
      <c r="H10" s="448" t="n">
        <v>0.28</v>
      </c>
      <c r="I10" s="448" t="n">
        <v>0.19</v>
      </c>
      <c r="J10" s="448" t="n">
        <v>0.36</v>
      </c>
    </row>
    <row r="11" customFormat="false" ht="11.25" hidden="false" customHeight="false" outlineLevel="0" collapsed="false">
      <c r="A11" s="1" t="s">
        <v>571</v>
      </c>
      <c r="B11" s="444" t="n">
        <v>398</v>
      </c>
      <c r="C11" s="447" t="n">
        <v>0.33</v>
      </c>
      <c r="D11" s="446" t="n">
        <v>565</v>
      </c>
      <c r="E11" s="447" t="n">
        <v>0.19</v>
      </c>
      <c r="F11" s="448" t="n">
        <v>0.29</v>
      </c>
      <c r="G11" s="448" t="n">
        <v>0.28</v>
      </c>
      <c r="H11" s="448" t="n">
        <v>0.39</v>
      </c>
      <c r="I11" s="448" t="n">
        <v>0.22</v>
      </c>
      <c r="J11" s="448" t="n">
        <v>0.34</v>
      </c>
    </row>
    <row r="12" customFormat="false" ht="11.25" hidden="false" customHeight="false" outlineLevel="0" collapsed="false">
      <c r="A12" s="1" t="s">
        <v>572</v>
      </c>
      <c r="B12" s="450" t="n">
        <v>475</v>
      </c>
      <c r="C12" s="451" t="n">
        <v>0.46</v>
      </c>
      <c r="D12" s="452" t="n">
        <v>435</v>
      </c>
      <c r="E12" s="451" t="n">
        <v>0.31</v>
      </c>
      <c r="F12" s="453" t="n">
        <v>0.35</v>
      </c>
      <c r="G12" s="453" t="n">
        <v>0.32</v>
      </c>
      <c r="H12" s="453" t="n">
        <v>0.21</v>
      </c>
      <c r="I12" s="453" t="n">
        <v>0.16</v>
      </c>
      <c r="J12" s="453" t="n">
        <v>0.38</v>
      </c>
    </row>
    <row r="14" customFormat="false" ht="11.25" hidden="false" customHeight="false" outlineLevel="0" collapsed="false">
      <c r="A14" s="1" t="s">
        <v>574</v>
      </c>
    </row>
    <row r="16" customFormat="false" ht="11.25" hidden="false" customHeight="false" outlineLevel="0" collapsed="false">
      <c r="A16" s="1" t="s">
        <v>89</v>
      </c>
    </row>
    <row r="26" customFormat="false" ht="24" hidden="false" customHeight="true" outlineLevel="0" collapsed="false"/>
  </sheetData>
  <mergeCells count="3">
    <mergeCell ref="A1:J1"/>
    <mergeCell ref="B3:C3"/>
    <mergeCell ref="D3:E3"/>
  </mergeCells>
  <printOptions headings="false" gridLines="false" gridLinesSet="true" horizontalCentered="false" verticalCentered="false"/>
  <pageMargins left="0.25" right="0.25" top="0.75" bottom="0.75" header="0.3" footer="0.3"/>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2.xml><?xml version="1.0" encoding="utf-8"?>
<worksheet xmlns="http://schemas.openxmlformats.org/spreadsheetml/2006/main" xmlns:r="http://schemas.openxmlformats.org/officeDocument/2006/relationships">
  <sheetPr filterMode="false">
    <pageSetUpPr fitToPage="true"/>
  </sheetPr>
  <dimension ref="A1:O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6" activeCellId="0" sqref="A16"/>
    </sheetView>
  </sheetViews>
  <sheetFormatPr defaultRowHeight="11.25" outlineLevelRow="0" outlineLevelCol="0"/>
  <cols>
    <col collapsed="false" customWidth="true" hidden="false" outlineLevel="0" max="1" min="1" style="1" width="37.86"/>
    <col collapsed="false" customWidth="true" hidden="false" outlineLevel="0" max="2" min="2" style="1" width="12.86"/>
    <col collapsed="false" customWidth="true" hidden="false" outlineLevel="0" max="3" min="3" style="1" width="7.15"/>
    <col collapsed="false" customWidth="true" hidden="false" outlineLevel="0" max="4" min="4" style="1" width="8.86"/>
    <col collapsed="false" customWidth="true" hidden="false" outlineLevel="0" max="5" min="5" style="1" width="8.57"/>
    <col collapsed="false" customWidth="true" hidden="false" outlineLevel="0" max="6" min="6" style="1" width="8.29"/>
    <col collapsed="false" customWidth="true" hidden="false" outlineLevel="0" max="7" min="7" style="1" width="9.29"/>
    <col collapsed="false" customWidth="true" hidden="false" outlineLevel="0" max="8" min="8" style="1" width="7.15"/>
    <col collapsed="false" customWidth="true" hidden="false" outlineLevel="0" max="9" min="9" style="1" width="8.86"/>
    <col collapsed="false" customWidth="true" hidden="false" outlineLevel="0" max="10" min="10" style="1" width="8.57"/>
    <col collapsed="false" customWidth="true" hidden="false" outlineLevel="0" max="15" min="11" style="1" width="8.29"/>
    <col collapsed="false" customWidth="true" hidden="false" outlineLevel="0" max="1025" min="16" style="1" width="9.14"/>
  </cols>
  <sheetData>
    <row r="1" customFormat="false" ht="11.25" hidden="false" customHeight="false" outlineLevel="0" collapsed="false">
      <c r="A1" s="2" t="s">
        <v>575</v>
      </c>
      <c r="B1" s="2"/>
      <c r="C1" s="2"/>
      <c r="D1" s="2"/>
      <c r="E1" s="2"/>
      <c r="F1" s="2"/>
    </row>
    <row r="2" customFormat="false" ht="11.25" hidden="false" customHeight="false" outlineLevel="0" collapsed="false">
      <c r="A2" s="2"/>
      <c r="B2" s="2"/>
      <c r="C2" s="2"/>
      <c r="D2" s="2"/>
      <c r="E2" s="2"/>
      <c r="F2" s="2"/>
    </row>
    <row r="3" customFormat="false" ht="11.25" hidden="false" customHeight="false" outlineLevel="0" collapsed="false">
      <c r="B3" s="454" t="n">
        <v>2016</v>
      </c>
      <c r="C3" s="454"/>
      <c r="D3" s="454"/>
      <c r="E3" s="454"/>
      <c r="F3" s="454"/>
      <c r="G3" s="73" t="n">
        <v>2015</v>
      </c>
      <c r="H3" s="73"/>
      <c r="I3" s="73"/>
      <c r="J3" s="73"/>
      <c r="K3" s="73"/>
      <c r="L3" s="73" t="n">
        <v>2014</v>
      </c>
      <c r="M3" s="318" t="n">
        <v>2013</v>
      </c>
      <c r="N3" s="318" t="n">
        <v>2012</v>
      </c>
      <c r="O3" s="318" t="n">
        <v>2011</v>
      </c>
    </row>
    <row r="4" customFormat="false" ht="45" hidden="false" customHeight="false" outlineLevel="0" collapsed="false">
      <c r="B4" s="455" t="s">
        <v>576</v>
      </c>
      <c r="C4" s="456" t="s">
        <v>577</v>
      </c>
      <c r="D4" s="456" t="s">
        <v>8</v>
      </c>
      <c r="E4" s="456" t="s">
        <v>7</v>
      </c>
      <c r="F4" s="457" t="s">
        <v>10</v>
      </c>
      <c r="G4" s="332" t="s">
        <v>576</v>
      </c>
      <c r="H4" s="30" t="s">
        <v>577</v>
      </c>
      <c r="I4" s="30" t="s">
        <v>8</v>
      </c>
      <c r="J4" s="30" t="s">
        <v>7</v>
      </c>
      <c r="K4" s="31" t="s">
        <v>10</v>
      </c>
      <c r="L4" s="32" t="s">
        <v>10</v>
      </c>
      <c r="M4" s="32" t="s">
        <v>10</v>
      </c>
      <c r="N4" s="32" t="s">
        <v>10</v>
      </c>
      <c r="O4" s="32" t="s">
        <v>10</v>
      </c>
    </row>
    <row r="5" customFormat="false" ht="11.25" hidden="false" customHeight="false" outlineLevel="0" collapsed="false">
      <c r="A5" s="2" t="s">
        <v>578</v>
      </c>
      <c r="B5" s="458"/>
      <c r="C5" s="289"/>
      <c r="D5" s="289"/>
      <c r="E5" s="289"/>
      <c r="F5" s="459"/>
      <c r="G5" s="458"/>
      <c r="H5" s="289"/>
      <c r="I5" s="289"/>
      <c r="J5" s="289"/>
      <c r="K5" s="459"/>
      <c r="L5" s="460"/>
      <c r="M5" s="461"/>
      <c r="N5" s="461"/>
      <c r="O5" s="461"/>
    </row>
    <row r="6" customFormat="false" ht="11.25" hidden="false" customHeight="false" outlineLevel="0" collapsed="false">
      <c r="A6" s="1" t="s">
        <v>579</v>
      </c>
      <c r="B6" s="462" t="n">
        <v>1944</v>
      </c>
      <c r="C6" s="463" t="n">
        <v>54</v>
      </c>
      <c r="D6" s="463" t="n">
        <v>1355</v>
      </c>
      <c r="E6" s="463" t="n">
        <v>535</v>
      </c>
      <c r="F6" s="464" t="n">
        <f aca="false">E6/$G6</f>
        <v>0.307825086306099</v>
      </c>
      <c r="G6" s="465" t="n">
        <v>1738</v>
      </c>
      <c r="H6" s="466" t="n">
        <v>87</v>
      </c>
      <c r="I6" s="466" t="n">
        <v>1252</v>
      </c>
      <c r="J6" s="466" t="n">
        <v>399</v>
      </c>
      <c r="K6" s="467" t="n">
        <f aca="false">J6/$G6</f>
        <v>0.229574223245109</v>
      </c>
      <c r="L6" s="448" t="n">
        <v>0.229574223245109</v>
      </c>
      <c r="M6" s="16" t="n">
        <v>0.231178707224335</v>
      </c>
      <c r="N6" s="16" t="n">
        <v>0.244341265235055</v>
      </c>
      <c r="O6" s="16" t="n">
        <v>0.238031914893617</v>
      </c>
    </row>
    <row r="7" customFormat="false" ht="11.25" hidden="false" customHeight="false" outlineLevel="0" collapsed="false">
      <c r="A7" s="1" t="s">
        <v>580</v>
      </c>
      <c r="B7" s="462" t="n">
        <v>157</v>
      </c>
      <c r="C7" s="463" t="n">
        <v>1</v>
      </c>
      <c r="D7" s="463" t="n">
        <v>107</v>
      </c>
      <c r="E7" s="463" t="n">
        <v>49</v>
      </c>
      <c r="F7" s="464" t="n">
        <f aca="false">E7/$G7</f>
        <v>0.352517985611511</v>
      </c>
      <c r="G7" s="465" t="n">
        <v>139</v>
      </c>
      <c r="H7" s="466" t="n">
        <v>2</v>
      </c>
      <c r="I7" s="466" t="n">
        <v>102</v>
      </c>
      <c r="J7" s="466" t="n">
        <v>35</v>
      </c>
      <c r="K7" s="467" t="n">
        <f aca="false">J7/$G7</f>
        <v>0.251798561151079</v>
      </c>
      <c r="L7" s="448" t="n">
        <v>0.251798561151079</v>
      </c>
      <c r="M7" s="16" t="n">
        <v>0.236486486486486</v>
      </c>
      <c r="N7" s="16" t="n">
        <v>0.25</v>
      </c>
      <c r="O7" s="16" t="n">
        <v>0.25</v>
      </c>
    </row>
    <row r="8" customFormat="false" ht="11.25" hidden="false" customHeight="false" outlineLevel="0" collapsed="false">
      <c r="A8" s="1" t="s">
        <v>581</v>
      </c>
      <c r="B8" s="462" t="n">
        <v>1787</v>
      </c>
      <c r="C8" s="463" t="n">
        <v>53</v>
      </c>
      <c r="D8" s="463" t="n">
        <v>1248</v>
      </c>
      <c r="E8" s="463" t="n">
        <v>486</v>
      </c>
      <c r="F8" s="464" t="n">
        <f aca="false">E8/$G8</f>
        <v>0.303939962476548</v>
      </c>
      <c r="G8" s="465" t="n">
        <v>1599</v>
      </c>
      <c r="H8" s="466" t="n">
        <v>85</v>
      </c>
      <c r="I8" s="466" t="n">
        <v>1150</v>
      </c>
      <c r="J8" s="466" t="n">
        <v>364</v>
      </c>
      <c r="K8" s="467" t="n">
        <f aca="false">J8/$G8</f>
        <v>0.227642276422764</v>
      </c>
      <c r="L8" s="448" t="n">
        <v>0.227642276422764</v>
      </c>
      <c r="M8" s="16" t="n">
        <v>0.230862207896857</v>
      </c>
      <c r="N8" s="16" t="n">
        <v>0.2440073755378</v>
      </c>
      <c r="O8" s="16" t="n">
        <v>0.236918604651163</v>
      </c>
    </row>
    <row r="9" customFormat="false" ht="11.25" hidden="false" customHeight="false" outlineLevel="0" collapsed="false">
      <c r="A9" s="2" t="s">
        <v>401</v>
      </c>
      <c r="B9" s="458"/>
      <c r="C9" s="289"/>
      <c r="D9" s="289"/>
      <c r="E9" s="289"/>
      <c r="F9" s="459"/>
      <c r="G9" s="458"/>
      <c r="H9" s="289"/>
      <c r="I9" s="289"/>
      <c r="J9" s="289"/>
      <c r="K9" s="459"/>
      <c r="L9" s="460"/>
      <c r="M9" s="461"/>
      <c r="N9" s="461"/>
      <c r="O9" s="461"/>
    </row>
    <row r="10" customFormat="false" ht="11.25" hidden="false" customHeight="false" outlineLevel="0" collapsed="false">
      <c r="A10" s="1" t="s">
        <v>579</v>
      </c>
      <c r="B10" s="462" t="n">
        <v>1366</v>
      </c>
      <c r="C10" s="463" t="n">
        <v>60</v>
      </c>
      <c r="D10" s="463" t="n">
        <v>900</v>
      </c>
      <c r="E10" s="463" t="n">
        <v>406</v>
      </c>
      <c r="F10" s="464" t="n">
        <f aca="false">E10/$G10</f>
        <v>0.334431630971993</v>
      </c>
      <c r="G10" s="465" t="n">
        <v>1214</v>
      </c>
      <c r="H10" s="466" t="n">
        <v>31</v>
      </c>
      <c r="I10" s="466" t="n">
        <v>802</v>
      </c>
      <c r="J10" s="466" t="n">
        <v>381</v>
      </c>
      <c r="K10" s="467" t="n">
        <f aca="false">J10/$G10</f>
        <v>0.313838550247117</v>
      </c>
      <c r="L10" s="448" t="n">
        <v>0.313838550247117</v>
      </c>
      <c r="M10" s="16" t="n">
        <v>0.325046040515654</v>
      </c>
      <c r="N10" s="16" t="n">
        <v>0.268368136117556</v>
      </c>
      <c r="O10" s="16" t="n">
        <v>0.348982785602504</v>
      </c>
    </row>
    <row r="11" customFormat="false" ht="11.25" hidden="false" customHeight="false" outlineLevel="0" collapsed="false">
      <c r="A11" s="1" t="s">
        <v>580</v>
      </c>
      <c r="B11" s="462" t="n">
        <v>182</v>
      </c>
      <c r="C11" s="463" t="n">
        <v>2</v>
      </c>
      <c r="D11" s="463" t="n">
        <v>108</v>
      </c>
      <c r="E11" s="463" t="n">
        <v>72</v>
      </c>
      <c r="F11" s="464" t="n">
        <f aca="false">E11/$G11</f>
        <v>0.402234636871508</v>
      </c>
      <c r="G11" s="465" t="n">
        <v>179</v>
      </c>
      <c r="H11" s="466" t="n">
        <v>4</v>
      </c>
      <c r="I11" s="466" t="n">
        <v>116</v>
      </c>
      <c r="J11" s="466" t="n">
        <v>59</v>
      </c>
      <c r="K11" s="467" t="n">
        <f aca="false">J11/$G11</f>
        <v>0.329608938547486</v>
      </c>
      <c r="L11" s="448" t="n">
        <v>0.329608938547486</v>
      </c>
      <c r="M11" s="16" t="n">
        <v>0.326797385620915</v>
      </c>
      <c r="N11" s="16" t="n">
        <v>0.304635761589404</v>
      </c>
      <c r="O11" s="16" t="n">
        <v>0.375</v>
      </c>
    </row>
    <row r="12" customFormat="false" ht="11.25" hidden="false" customHeight="false" outlineLevel="0" collapsed="false">
      <c r="A12" s="1" t="s">
        <v>581</v>
      </c>
      <c r="B12" s="468" t="s">
        <v>582</v>
      </c>
      <c r="C12" s="469" t="n">
        <v>58</v>
      </c>
      <c r="D12" s="469" t="n">
        <v>792</v>
      </c>
      <c r="E12" s="469" t="n">
        <v>334</v>
      </c>
      <c r="F12" s="464" t="n">
        <f aca="false">E12/$G12</f>
        <v>0.322705314009662</v>
      </c>
      <c r="G12" s="470" t="n">
        <v>1035</v>
      </c>
      <c r="H12" s="471" t="n">
        <v>27</v>
      </c>
      <c r="I12" s="471" t="n">
        <v>686</v>
      </c>
      <c r="J12" s="471" t="n">
        <v>322</v>
      </c>
      <c r="K12" s="472" t="n">
        <f aca="false">J12/$G12</f>
        <v>0.311111111111111</v>
      </c>
      <c r="L12" s="453" t="n">
        <v>0.311111111111111</v>
      </c>
      <c r="M12" s="99" t="n">
        <v>0.32475884244373</v>
      </c>
      <c r="N12" s="99" t="n">
        <v>0.263572679509632</v>
      </c>
      <c r="O12" s="99" t="n">
        <v>0.344383057090239</v>
      </c>
    </row>
    <row r="13" customFormat="false" ht="11.25" hidden="false" customHeight="false" outlineLevel="0" collapsed="false">
      <c r="A13" s="1" t="s">
        <v>583</v>
      </c>
    </row>
    <row r="15" customFormat="false" ht="11.25" hidden="false" customHeight="false" outlineLevel="0" collapsed="false">
      <c r="A15" s="1" t="s">
        <v>177</v>
      </c>
    </row>
    <row r="17" customFormat="false" ht="11.25" hidden="false" customHeight="false" outlineLevel="0" collapsed="false">
      <c r="A17" s="1" t="s">
        <v>89</v>
      </c>
    </row>
  </sheetData>
  <mergeCells count="2">
    <mergeCell ref="B3:F3"/>
    <mergeCell ref="G3:K3"/>
  </mergeCells>
  <printOptions headings="false" gridLines="false" gridLinesSet="true" horizontalCentered="false" verticalCentered="false"/>
  <pageMargins left="0.25" right="0.25" top="0.75" bottom="0.75" header="0.3" footer="0.3"/>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3.xml><?xml version="1.0" encoding="utf-8"?>
<worksheet xmlns="http://schemas.openxmlformats.org/spreadsheetml/2006/main" xmlns:r="http://schemas.openxmlformats.org/officeDocument/2006/relationships">
  <sheetPr filterMode="false">
    <pageSetUpPr fitToPage="false"/>
  </sheetPr>
  <dimension ref="A1:P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RowHeight="11.25" outlineLevelRow="0" outlineLevelCol="0"/>
  <cols>
    <col collapsed="false" customWidth="true" hidden="false" outlineLevel="0" max="1" min="1" style="1" width="27.85"/>
    <col collapsed="false" customWidth="true" hidden="false" outlineLevel="0" max="4" min="2" style="1" width="9.14"/>
    <col collapsed="false" customWidth="true" hidden="false" outlineLevel="0" max="5" min="5" style="1" width="15.57"/>
    <col collapsed="false" customWidth="true" hidden="false" outlineLevel="0" max="8" min="6" style="1" width="9.14"/>
    <col collapsed="false" customWidth="true" hidden="false" outlineLevel="0" max="9" min="9" style="1" width="15.86"/>
    <col collapsed="false" customWidth="true" hidden="false" outlineLevel="0" max="12" min="10" style="1" width="9.14"/>
    <col collapsed="false" customWidth="true" hidden="false" outlineLevel="0" max="13" min="13" style="1" width="22.57"/>
    <col collapsed="false" customWidth="true" hidden="false" outlineLevel="0" max="1025" min="14" style="1" width="9.14"/>
  </cols>
  <sheetData>
    <row r="1" customFormat="false" ht="11.25" hidden="false" customHeight="false" outlineLevel="0" collapsed="false">
      <c r="A1" s="2" t="s">
        <v>584</v>
      </c>
      <c r="B1" s="2"/>
      <c r="C1" s="2"/>
      <c r="D1" s="2"/>
      <c r="E1" s="2"/>
      <c r="F1" s="2"/>
      <c r="G1" s="2"/>
      <c r="H1" s="2"/>
      <c r="I1" s="2"/>
    </row>
    <row r="2" customFormat="false" ht="11.25" hidden="false" customHeight="false" outlineLevel="0" collapsed="false">
      <c r="A2" s="2"/>
      <c r="B2" s="2"/>
      <c r="C2" s="2"/>
      <c r="D2" s="2"/>
      <c r="E2" s="2"/>
      <c r="F2" s="2"/>
      <c r="G2" s="2"/>
      <c r="H2" s="2"/>
      <c r="I2" s="2"/>
    </row>
    <row r="3" customFormat="false" ht="11.25" hidden="false" customHeight="false" outlineLevel="0" collapsed="false">
      <c r="C3" s="3" t="n">
        <v>2018</v>
      </c>
      <c r="D3" s="3"/>
      <c r="E3" s="3"/>
      <c r="F3" s="26"/>
      <c r="G3" s="3" t="n">
        <v>2017</v>
      </c>
      <c r="H3" s="3"/>
      <c r="I3" s="3"/>
      <c r="J3" s="26"/>
      <c r="K3" s="473" t="n">
        <v>2016</v>
      </c>
      <c r="L3" s="473"/>
      <c r="M3" s="473"/>
      <c r="N3" s="12" t="n">
        <v>2015</v>
      </c>
      <c r="O3" s="12" t="n">
        <v>2014</v>
      </c>
      <c r="P3" s="12" t="n">
        <v>2013</v>
      </c>
    </row>
    <row r="4" customFormat="false" ht="11.25" hidden="false" customHeight="false" outlineLevel="0" collapsed="false">
      <c r="C4" s="3" t="s">
        <v>585</v>
      </c>
      <c r="D4" s="3"/>
      <c r="E4" s="3"/>
      <c r="F4" s="26"/>
      <c r="G4" s="3" t="s">
        <v>585</v>
      </c>
      <c r="H4" s="3"/>
      <c r="I4" s="3"/>
      <c r="J4" s="26"/>
      <c r="K4" s="473" t="s">
        <v>585</v>
      </c>
      <c r="L4" s="473"/>
      <c r="M4" s="473"/>
      <c r="N4" s="12"/>
      <c r="O4" s="12"/>
      <c r="P4" s="12"/>
    </row>
    <row r="5" customFormat="false" ht="45" hidden="false" customHeight="false" outlineLevel="0" collapsed="false">
      <c r="B5" s="17" t="s">
        <v>586</v>
      </c>
      <c r="C5" s="2" t="s">
        <v>9</v>
      </c>
      <c r="D5" s="2" t="s">
        <v>7</v>
      </c>
      <c r="E5" s="2" t="s">
        <v>10</v>
      </c>
      <c r="F5" s="31" t="s">
        <v>587</v>
      </c>
      <c r="G5" s="2" t="s">
        <v>9</v>
      </c>
      <c r="H5" s="2" t="s">
        <v>7</v>
      </c>
      <c r="I5" s="2" t="s">
        <v>10</v>
      </c>
      <c r="J5" s="31" t="s">
        <v>588</v>
      </c>
      <c r="K5" s="29" t="s">
        <v>9</v>
      </c>
      <c r="L5" s="30" t="s">
        <v>7</v>
      </c>
      <c r="M5" s="11" t="s">
        <v>10</v>
      </c>
      <c r="N5" s="12" t="s">
        <v>10</v>
      </c>
      <c r="O5" s="12" t="s">
        <v>10</v>
      </c>
      <c r="P5" s="12" t="s">
        <v>10</v>
      </c>
    </row>
    <row r="6" customFormat="false" ht="11.25" hidden="false" customHeight="false" outlineLevel="0" collapsed="false">
      <c r="A6" s="2" t="s">
        <v>589</v>
      </c>
      <c r="B6" s="2"/>
      <c r="C6" s="2"/>
      <c r="D6" s="2"/>
      <c r="E6" s="2"/>
      <c r="F6" s="11"/>
      <c r="G6" s="2"/>
      <c r="H6" s="2"/>
      <c r="I6" s="2"/>
      <c r="J6" s="26"/>
      <c r="K6" s="36"/>
      <c r="L6" s="34"/>
      <c r="M6" s="26"/>
      <c r="N6" s="474"/>
      <c r="O6" s="474"/>
      <c r="P6" s="474"/>
    </row>
    <row r="7" customFormat="false" ht="32.25" hidden="false" customHeight="true" outlineLevel="0" collapsed="false">
      <c r="A7" s="7" t="s">
        <v>590</v>
      </c>
      <c r="B7" s="20" t="n">
        <v>20</v>
      </c>
      <c r="C7" s="20" t="n">
        <v>34</v>
      </c>
      <c r="D7" s="20" t="n">
        <v>17</v>
      </c>
      <c r="E7" s="475" t="n">
        <v>0.5</v>
      </c>
      <c r="F7" s="476" t="n">
        <v>28</v>
      </c>
      <c r="G7" s="20" t="n">
        <v>58</v>
      </c>
      <c r="H7" s="20" t="n">
        <v>31</v>
      </c>
      <c r="I7" s="475" t="n">
        <v>0.54</v>
      </c>
      <c r="J7" s="476" t="n">
        <v>26</v>
      </c>
      <c r="K7" s="446" t="n">
        <v>59</v>
      </c>
      <c r="L7" s="19" t="n">
        <v>34</v>
      </c>
      <c r="M7" s="447" t="n">
        <v>0.576</v>
      </c>
      <c r="N7" s="90" t="n">
        <v>0.49</v>
      </c>
      <c r="O7" s="90" t="n">
        <v>0.43</v>
      </c>
      <c r="P7" s="90" t="n">
        <v>0.58</v>
      </c>
    </row>
    <row r="8" customFormat="false" ht="48.75" hidden="false" customHeight="true" outlineLevel="0" collapsed="false">
      <c r="A8" s="7" t="s">
        <v>591</v>
      </c>
      <c r="B8" s="477"/>
      <c r="C8" s="477"/>
      <c r="D8" s="477"/>
      <c r="E8" s="478"/>
      <c r="F8" s="479"/>
      <c r="G8" s="477"/>
      <c r="H8" s="477"/>
      <c r="I8" s="478"/>
      <c r="J8" s="480" t="n">
        <v>17</v>
      </c>
      <c r="K8" s="109" t="n">
        <v>39</v>
      </c>
      <c r="L8" s="112" t="n">
        <v>24</v>
      </c>
      <c r="M8" s="481" t="n">
        <v>0.615384615384615</v>
      </c>
      <c r="N8" s="482" t="n">
        <v>0.2759</v>
      </c>
      <c r="O8" s="482" t="n">
        <v>0.38</v>
      </c>
      <c r="P8" s="482" t="n">
        <v>0.46</v>
      </c>
    </row>
    <row r="9" customFormat="false" ht="11.25" hidden="false" customHeight="false" outlineLevel="0" collapsed="false">
      <c r="A9" s="2" t="s">
        <v>9</v>
      </c>
      <c r="B9" s="2"/>
      <c r="C9" s="2"/>
      <c r="D9" s="2"/>
      <c r="E9" s="2"/>
      <c r="F9" s="11"/>
      <c r="G9" s="2"/>
      <c r="H9" s="2"/>
      <c r="I9" s="2"/>
      <c r="J9" s="483" t="n">
        <v>43</v>
      </c>
      <c r="K9" s="484" t="n">
        <v>98</v>
      </c>
      <c r="L9" s="485" t="n">
        <v>58</v>
      </c>
      <c r="M9" s="88" t="n">
        <v>0.591836734693878</v>
      </c>
      <c r="N9" s="89" t="n">
        <v>0.38</v>
      </c>
      <c r="O9" s="89" t="n">
        <v>0.41</v>
      </c>
      <c r="P9" s="89" t="n">
        <v>0.53</v>
      </c>
    </row>
    <row r="10" customFormat="false" ht="11.25" hidden="false" customHeight="false" outlineLevel="0" collapsed="false">
      <c r="A10" s="1" t="s">
        <v>177</v>
      </c>
    </row>
    <row r="12" customFormat="false" ht="11.25" hidden="false" customHeight="false" outlineLevel="0" collapsed="false">
      <c r="A12" s="1" t="s">
        <v>592</v>
      </c>
    </row>
  </sheetData>
  <mergeCells count="6">
    <mergeCell ref="C3:E3"/>
    <mergeCell ref="G3:I3"/>
    <mergeCell ref="K3:M3"/>
    <mergeCell ref="C4:E4"/>
    <mergeCell ref="G4:I4"/>
    <mergeCell ref="K4:M4"/>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4.xml><?xml version="1.0" encoding="utf-8"?>
<worksheet xmlns="http://schemas.openxmlformats.org/spreadsheetml/2006/main" xmlns:r="http://schemas.openxmlformats.org/officeDocument/2006/relationships">
  <sheetPr filterMode="false">
    <pageSetUpPr fitToPage="false"/>
  </sheetPr>
  <dimension ref="A1:D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RowHeight="11.25" outlineLevelRow="0" outlineLevelCol="0"/>
  <cols>
    <col collapsed="false" customWidth="true" hidden="false" outlineLevel="0" max="1" min="1" style="1" width="9.14"/>
    <col collapsed="false" customWidth="true" hidden="false" outlineLevel="0" max="2" min="2" style="1" width="21.29"/>
    <col collapsed="false" customWidth="true" hidden="false" outlineLevel="0" max="3" min="3" style="1" width="13.29"/>
    <col collapsed="false" customWidth="true" hidden="false" outlineLevel="0" max="1025" min="4" style="1" width="9.14"/>
  </cols>
  <sheetData>
    <row r="1" customFormat="false" ht="11.25" hidden="false" customHeight="false" outlineLevel="0" collapsed="false">
      <c r="A1" s="2" t="s">
        <v>593</v>
      </c>
    </row>
    <row r="2" customFormat="false" ht="11.25" hidden="false" customHeight="false" outlineLevel="0" collapsed="false">
      <c r="A2" s="2"/>
    </row>
    <row r="3" s="7" customFormat="true" ht="45" hidden="false" customHeight="false" outlineLevel="0" collapsed="false">
      <c r="A3" s="486"/>
      <c r="B3" s="487" t="s">
        <v>594</v>
      </c>
      <c r="C3" s="488" t="s">
        <v>595</v>
      </c>
    </row>
    <row r="4" customFormat="false" ht="11.25" hidden="false" customHeight="false" outlineLevel="0" collapsed="false">
      <c r="A4" s="487" t="n">
        <v>2009</v>
      </c>
      <c r="B4" s="412" t="n">
        <v>393</v>
      </c>
      <c r="C4" s="489" t="n">
        <v>0.292620865139949</v>
      </c>
    </row>
    <row r="5" customFormat="false" ht="11.25" hidden="false" customHeight="false" outlineLevel="0" collapsed="false">
      <c r="A5" s="487" t="n">
        <v>2010</v>
      </c>
      <c r="B5" s="412" t="n">
        <v>499</v>
      </c>
      <c r="C5" s="489" t="n">
        <v>0.288577154308617</v>
      </c>
    </row>
    <row r="6" customFormat="false" ht="11.25" hidden="false" customHeight="false" outlineLevel="0" collapsed="false">
      <c r="A6" s="487" t="n">
        <v>2011</v>
      </c>
      <c r="B6" s="412" t="n">
        <v>437</v>
      </c>
      <c r="C6" s="489" t="n">
        <v>0.292906178489702</v>
      </c>
    </row>
    <row r="7" customFormat="false" ht="11.25" hidden="false" customHeight="false" outlineLevel="0" collapsed="false">
      <c r="A7" s="487" t="n">
        <v>2012</v>
      </c>
      <c r="B7" s="412" t="n">
        <v>442</v>
      </c>
      <c r="C7" s="489" t="n">
        <v>0.296380090497738</v>
      </c>
    </row>
    <row r="8" customFormat="false" ht="11.25" hidden="false" customHeight="false" outlineLevel="0" collapsed="false">
      <c r="A8" s="487" t="n">
        <v>2013</v>
      </c>
      <c r="B8" s="406" t="n">
        <v>331</v>
      </c>
      <c r="C8" s="490" t="n">
        <v>0.3202416918429</v>
      </c>
    </row>
    <row r="9" customFormat="false" ht="11.25" hidden="false" customHeight="false" outlineLevel="0" collapsed="false">
      <c r="A9" s="487" t="n">
        <v>2014</v>
      </c>
      <c r="B9" s="406" t="n">
        <v>392</v>
      </c>
      <c r="C9" s="490" t="n">
        <v>0.336734693877551</v>
      </c>
    </row>
    <row r="10" customFormat="false" ht="11.25" hidden="false" customHeight="false" outlineLevel="0" collapsed="false">
      <c r="A10" s="487" t="n">
        <v>2015</v>
      </c>
      <c r="B10" s="406" t="n">
        <v>374</v>
      </c>
      <c r="C10" s="490" t="n">
        <v>0.379679144385027</v>
      </c>
    </row>
    <row r="11" customFormat="false" ht="11.25" hidden="false" customHeight="false" outlineLevel="0" collapsed="false">
      <c r="A11" s="487" t="n">
        <v>2016</v>
      </c>
      <c r="B11" s="406" t="n">
        <v>359</v>
      </c>
      <c r="C11" s="490" t="n">
        <v>0.325905292479109</v>
      </c>
      <c r="D11" s="313"/>
    </row>
    <row r="12" customFormat="false" ht="11.25" hidden="false" customHeight="false" outlineLevel="0" collapsed="false">
      <c r="A12" s="487" t="n">
        <v>2017</v>
      </c>
      <c r="B12" s="406" t="n">
        <v>327</v>
      </c>
      <c r="C12" s="490" t="n">
        <v>0.318042813455657</v>
      </c>
      <c r="D12" s="313"/>
    </row>
    <row r="13" customFormat="false" ht="11.25" hidden="false" customHeight="false" outlineLevel="0" collapsed="false">
      <c r="A13" s="1" t="s">
        <v>596</v>
      </c>
    </row>
    <row r="15" customFormat="false" ht="11.25" hidden="false" customHeight="false" outlineLevel="0" collapsed="false">
      <c r="A15" s="1" t="s">
        <v>212</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5.xml><?xml version="1.0" encoding="utf-8"?>
<worksheet xmlns="http://schemas.openxmlformats.org/spreadsheetml/2006/main" xmlns:r="http://schemas.openxmlformats.org/officeDocument/2006/relationships">
  <sheetPr filterMode="false">
    <pageSetUpPr fitToPage="fals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RowHeight="11.25" outlineLevelRow="0" outlineLevelCol="0"/>
  <cols>
    <col collapsed="false" customWidth="true" hidden="false" outlineLevel="0" max="1025" min="1" style="1" width="9.14"/>
  </cols>
  <sheetData>
    <row r="1" customFormat="false" ht="11.25" hidden="false" customHeight="false" outlineLevel="0" collapsed="false">
      <c r="A1" s="2" t="s">
        <v>597</v>
      </c>
    </row>
    <row r="2" customFormat="false" ht="11.25" hidden="false" customHeight="false" outlineLevel="0" collapsed="false">
      <c r="A2" s="2"/>
    </row>
    <row r="3" customFormat="false" ht="24.2" hidden="false" customHeight="true" outlineLevel="0" collapsed="false">
      <c r="A3" s="491"/>
      <c r="B3" s="492" t="s">
        <v>598</v>
      </c>
      <c r="C3" s="105" t="s">
        <v>523</v>
      </c>
      <c r="D3" s="105"/>
      <c r="E3" s="105"/>
      <c r="F3" s="105"/>
    </row>
    <row r="4" customFormat="false" ht="24.2" hidden="false" customHeight="true" outlineLevel="0" collapsed="false">
      <c r="A4" s="491"/>
      <c r="B4" s="492"/>
      <c r="C4" s="493" t="s">
        <v>7</v>
      </c>
      <c r="D4" s="493" t="s">
        <v>8</v>
      </c>
      <c r="E4" s="493" t="s">
        <v>524</v>
      </c>
      <c r="F4" s="494" t="s">
        <v>9</v>
      </c>
    </row>
    <row r="5" customFormat="false" ht="11.25" hidden="false" customHeight="false" outlineLevel="0" collapsed="false">
      <c r="A5" s="495" t="s">
        <v>599</v>
      </c>
      <c r="B5" s="496" t="n">
        <v>240</v>
      </c>
      <c r="C5" s="497" t="n">
        <v>0.179</v>
      </c>
      <c r="D5" s="497" t="n">
        <v>0.792</v>
      </c>
      <c r="E5" s="497" t="n">
        <v>0.029</v>
      </c>
      <c r="F5" s="408" t="n">
        <v>1</v>
      </c>
    </row>
    <row r="6" customFormat="false" ht="11.25" hidden="false" customHeight="false" outlineLevel="0" collapsed="false">
      <c r="A6" s="495" t="s">
        <v>600</v>
      </c>
      <c r="B6" s="496" t="n">
        <v>230</v>
      </c>
      <c r="C6" s="497" t="n">
        <v>0.191</v>
      </c>
      <c r="D6" s="497" t="n">
        <v>0.787</v>
      </c>
      <c r="E6" s="497" t="n">
        <v>0.022</v>
      </c>
      <c r="F6" s="408" t="n">
        <v>1</v>
      </c>
    </row>
    <row r="7" customFormat="false" ht="11.25" hidden="false" customHeight="false" outlineLevel="0" collapsed="false">
      <c r="A7" s="495" t="s">
        <v>601</v>
      </c>
      <c r="B7" s="496" t="n">
        <v>261</v>
      </c>
      <c r="C7" s="497" t="n">
        <v>0.184</v>
      </c>
      <c r="D7" s="497" t="n">
        <v>0.801</v>
      </c>
      <c r="E7" s="497" t="n">
        <v>0.015</v>
      </c>
      <c r="F7" s="408" t="n">
        <v>1</v>
      </c>
    </row>
    <row r="8" customFormat="false" ht="11.25" hidden="false" customHeight="false" outlineLevel="0" collapsed="false">
      <c r="A8" s="495" t="s">
        <v>602</v>
      </c>
      <c r="B8" s="496" t="n">
        <v>271</v>
      </c>
      <c r="C8" s="497" t="n">
        <v>0.207</v>
      </c>
      <c r="D8" s="497" t="n">
        <v>0.76</v>
      </c>
      <c r="E8" s="497" t="n">
        <v>0.033</v>
      </c>
      <c r="F8" s="408" t="n">
        <v>1</v>
      </c>
    </row>
    <row r="9" customFormat="false" ht="11.25" hidden="false" customHeight="false" outlineLevel="0" collapsed="false">
      <c r="A9" s="495" t="s">
        <v>603</v>
      </c>
      <c r="B9" s="496" t="n">
        <v>279</v>
      </c>
      <c r="C9" s="497" t="n">
        <v>0.211</v>
      </c>
      <c r="D9" s="497" t="n">
        <v>0.756</v>
      </c>
      <c r="E9" s="497" t="n">
        <v>0.032</v>
      </c>
      <c r="F9" s="408" t="n">
        <v>1</v>
      </c>
    </row>
    <row r="10" customFormat="false" ht="11.25" hidden="false" customHeight="false" outlineLevel="0" collapsed="false">
      <c r="A10" s="495" t="s">
        <v>604</v>
      </c>
      <c r="B10" s="496" t="n">
        <v>269</v>
      </c>
      <c r="C10" s="497" t="n">
        <v>0.212</v>
      </c>
      <c r="D10" s="497" t="n">
        <v>0.755</v>
      </c>
      <c r="E10" s="497" t="n">
        <v>0.033</v>
      </c>
      <c r="F10" s="408" t="n">
        <v>1</v>
      </c>
    </row>
    <row r="11" customFormat="false" ht="11.25" hidden="false" customHeight="false" outlineLevel="0" collapsed="false">
      <c r="A11" s="495" t="n">
        <v>2014</v>
      </c>
      <c r="B11" s="498" t="n">
        <v>258</v>
      </c>
      <c r="C11" s="497" t="n">
        <v>0.202</v>
      </c>
      <c r="D11" s="497" t="n">
        <v>0.779</v>
      </c>
      <c r="E11" s="497" t="n">
        <v>0.019</v>
      </c>
      <c r="F11" s="408" t="n">
        <v>1</v>
      </c>
    </row>
    <row r="12" customFormat="false" ht="11.25" hidden="false" customHeight="false" outlineLevel="0" collapsed="false">
      <c r="A12" s="495" t="n">
        <v>2015</v>
      </c>
      <c r="B12" s="498" t="n">
        <v>300</v>
      </c>
      <c r="C12" s="497" t="n">
        <v>0.21</v>
      </c>
      <c r="D12" s="497" t="n">
        <v>0.773</v>
      </c>
      <c r="E12" s="497" t="n">
        <v>0.017</v>
      </c>
      <c r="F12" s="408" t="n">
        <v>1</v>
      </c>
    </row>
    <row r="13" customFormat="false" ht="11.25" hidden="false" customHeight="false" outlineLevel="0" collapsed="false">
      <c r="A13" s="495" t="n">
        <v>2016</v>
      </c>
      <c r="B13" s="498" t="n">
        <v>283</v>
      </c>
      <c r="C13" s="497" t="n">
        <v>0.205</v>
      </c>
      <c r="D13" s="497" t="n">
        <v>0.763</v>
      </c>
      <c r="E13" s="497" t="n">
        <v>0.032</v>
      </c>
      <c r="F13" s="408" t="n">
        <v>1</v>
      </c>
    </row>
    <row r="14" customFormat="false" ht="11.25" hidden="false" customHeight="false" outlineLevel="0" collapsed="false">
      <c r="A14" s="487" t="n">
        <v>2017</v>
      </c>
      <c r="B14" s="406" t="n">
        <v>300</v>
      </c>
      <c r="C14" s="497" t="n">
        <v>0.233</v>
      </c>
      <c r="D14" s="497" t="n">
        <v>0.73</v>
      </c>
      <c r="E14" s="497" t="n">
        <v>0.037</v>
      </c>
      <c r="F14" s="408" t="n">
        <v>1</v>
      </c>
    </row>
    <row r="15" customFormat="false" ht="11.25" hidden="false" customHeight="false" outlineLevel="0" collapsed="false">
      <c r="A15" s="1" t="s">
        <v>605</v>
      </c>
    </row>
    <row r="16" customFormat="false" ht="11.25" hidden="false" customHeight="false" outlineLevel="0" collapsed="false">
      <c r="A16" s="1" t="s">
        <v>596</v>
      </c>
    </row>
    <row r="18" customFormat="false" ht="11.25" hidden="false" customHeight="false" outlineLevel="0" collapsed="false">
      <c r="A18" s="1" t="s">
        <v>212</v>
      </c>
    </row>
  </sheetData>
  <mergeCells count="3">
    <mergeCell ref="A3:A4"/>
    <mergeCell ref="B3:B4"/>
    <mergeCell ref="C3:F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6.xml><?xml version="1.0" encoding="utf-8"?>
<worksheet xmlns="http://schemas.openxmlformats.org/spreadsheetml/2006/main" xmlns:r="http://schemas.openxmlformats.org/officeDocument/2006/relationships">
  <sheetPr filterMode="false">
    <pageSetUpPr fitToPage="false"/>
  </sheetPr>
  <dimension ref="A1:K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34" activeCellId="0" sqref="E34"/>
    </sheetView>
  </sheetViews>
  <sheetFormatPr defaultRowHeight="11.25" outlineLevelRow="0" outlineLevelCol="0"/>
  <cols>
    <col collapsed="false" customWidth="true" hidden="false" outlineLevel="0" max="1" min="1" style="1" width="49.29"/>
    <col collapsed="false" customWidth="false" hidden="false" outlineLevel="0" max="7" min="2" style="1" width="11.42"/>
    <col collapsed="false" customWidth="true" hidden="false" outlineLevel="0" max="8" min="8" style="1" width="42.86"/>
    <col collapsed="false" customWidth="false" hidden="false" outlineLevel="0" max="1025" min="9" style="1" width="11.42"/>
  </cols>
  <sheetData>
    <row r="1" customFormat="false" ht="11.25" hidden="false" customHeight="false" outlineLevel="0" collapsed="false">
      <c r="A1" s="2" t="s">
        <v>606</v>
      </c>
      <c r="B1" s="2"/>
      <c r="C1" s="2"/>
      <c r="D1" s="2"/>
    </row>
    <row r="2" customFormat="false" ht="11.25" hidden="false" customHeight="false" outlineLevel="0" collapsed="false">
      <c r="A2" s="2"/>
      <c r="B2" s="2"/>
      <c r="C2" s="2"/>
      <c r="D2" s="2"/>
    </row>
    <row r="3" customFormat="false" ht="11.25" hidden="false" customHeight="false" outlineLevel="0" collapsed="false">
      <c r="B3" s="342" t="n">
        <v>2017</v>
      </c>
      <c r="C3" s="342"/>
      <c r="D3" s="342" t="n">
        <v>2016</v>
      </c>
      <c r="E3" s="2" t="n">
        <v>2000</v>
      </c>
    </row>
    <row r="4" customFormat="false" ht="45" hidden="false" customHeight="false" outlineLevel="0" collapsed="false">
      <c r="B4" s="17" t="s">
        <v>607</v>
      </c>
      <c r="C4" s="17" t="s">
        <v>10</v>
      </c>
      <c r="D4" s="17" t="s">
        <v>10</v>
      </c>
      <c r="E4" s="17" t="s">
        <v>10</v>
      </c>
    </row>
    <row r="5" customFormat="false" ht="11.25" hidden="false" customHeight="false" outlineLevel="0" collapsed="false">
      <c r="A5" s="499" t="s">
        <v>608</v>
      </c>
      <c r="B5" s="500"/>
      <c r="C5" s="500"/>
      <c r="D5" s="500"/>
      <c r="E5" s="500"/>
      <c r="H5" s="501"/>
      <c r="I5" s="501"/>
    </row>
    <row r="6" customFormat="false" ht="11.25" hidden="false" customHeight="false" outlineLevel="0" collapsed="false">
      <c r="A6" s="1" t="s">
        <v>609</v>
      </c>
      <c r="B6" s="1" t="n">
        <v>20242</v>
      </c>
      <c r="C6" s="502" t="n">
        <v>0.484191285446102</v>
      </c>
      <c r="D6" s="4" t="n">
        <v>0.481245845598709</v>
      </c>
      <c r="E6" s="4" t="n">
        <v>0.423312310207895</v>
      </c>
      <c r="G6" s="503"/>
      <c r="H6" s="503"/>
      <c r="I6" s="503"/>
      <c r="K6" s="331"/>
    </row>
    <row r="7" customFormat="false" ht="11.25" hidden="false" customHeight="false" outlineLevel="0" collapsed="false">
      <c r="A7" s="1" t="s">
        <v>610</v>
      </c>
      <c r="B7" s="1" t="n">
        <v>5860</v>
      </c>
      <c r="C7" s="502" t="n">
        <v>0.431911262798635</v>
      </c>
      <c r="D7" s="4" t="n">
        <v>0.412826685006878</v>
      </c>
      <c r="E7" s="4" t="n">
        <v>0.304933944459423</v>
      </c>
      <c r="G7" s="503"/>
      <c r="H7" s="503"/>
      <c r="I7" s="503"/>
      <c r="K7" s="331"/>
    </row>
    <row r="8" customFormat="false" ht="11.25" hidden="false" customHeight="false" outlineLevel="0" collapsed="false">
      <c r="A8" s="1" t="s">
        <v>611</v>
      </c>
      <c r="B8" s="1" t="n">
        <v>3399</v>
      </c>
      <c r="C8" s="502" t="n">
        <v>0.440423654015887</v>
      </c>
      <c r="D8" s="4" t="n">
        <v>0.430617726051925</v>
      </c>
      <c r="E8" s="4" t="n">
        <v>0.353207547169811</v>
      </c>
      <c r="G8" s="503"/>
      <c r="H8" s="503"/>
      <c r="I8" s="503"/>
      <c r="K8" s="331"/>
    </row>
    <row r="9" customFormat="false" ht="11.25" hidden="false" customHeight="false" outlineLevel="0" collapsed="false">
      <c r="A9" s="1" t="s">
        <v>612</v>
      </c>
      <c r="B9" s="1" t="n">
        <v>3177</v>
      </c>
      <c r="C9" s="502" t="n">
        <v>0.429965376141014</v>
      </c>
      <c r="D9" s="4" t="n">
        <v>0.440291704649043</v>
      </c>
      <c r="E9" s="4" t="n">
        <v>0.34597924773022</v>
      </c>
      <c r="G9" s="503"/>
      <c r="H9" s="503"/>
      <c r="I9" s="503"/>
      <c r="K9" s="331"/>
    </row>
    <row r="10" customFormat="false" ht="11.25" hidden="false" customHeight="false" outlineLevel="0" collapsed="false">
      <c r="A10" s="1" t="s">
        <v>613</v>
      </c>
      <c r="B10" s="1" t="n">
        <v>2388</v>
      </c>
      <c r="C10" s="502" t="n">
        <v>0.52428810720268</v>
      </c>
      <c r="D10" s="4" t="n">
        <v>0.529315293152932</v>
      </c>
      <c r="E10" s="4" t="n">
        <v>0.46484375</v>
      </c>
      <c r="G10" s="503"/>
      <c r="H10" s="503"/>
      <c r="I10" s="503"/>
      <c r="K10" s="331"/>
    </row>
    <row r="11" customFormat="false" ht="11.25" hidden="false" customHeight="false" outlineLevel="0" collapsed="false">
      <c r="A11" s="499" t="s">
        <v>614</v>
      </c>
      <c r="B11" s="499"/>
      <c r="C11" s="504"/>
      <c r="D11" s="505"/>
      <c r="E11" s="505"/>
      <c r="H11" s="503"/>
      <c r="I11" s="503"/>
      <c r="K11" s="331"/>
    </row>
    <row r="12" customFormat="false" ht="11.25" hidden="false" customHeight="false" outlineLevel="0" collapsed="false">
      <c r="A12" s="7" t="s">
        <v>615</v>
      </c>
      <c r="B12" s="1" t="n">
        <v>18420</v>
      </c>
      <c r="C12" s="502" t="n">
        <v>0.492128121606949</v>
      </c>
      <c r="D12" s="4" t="n">
        <v>0.488502041693531</v>
      </c>
      <c r="E12" s="4" t="n">
        <v>0.438088162456662</v>
      </c>
      <c r="H12" s="503"/>
      <c r="I12" s="503"/>
      <c r="K12" s="331"/>
    </row>
    <row r="13" customFormat="false" ht="11.25" hidden="false" customHeight="false" outlineLevel="0" collapsed="false">
      <c r="A13" s="7" t="s">
        <v>616</v>
      </c>
      <c r="B13" s="1" t="n">
        <v>4456</v>
      </c>
      <c r="C13" s="502" t="n">
        <v>0.38016157989228</v>
      </c>
      <c r="D13" s="4" t="n">
        <v>0.367562802996915</v>
      </c>
      <c r="E13" s="4" t="n">
        <v>0.276529012023</v>
      </c>
      <c r="H13" s="503"/>
      <c r="I13" s="503"/>
      <c r="K13" s="331"/>
    </row>
    <row r="14" customFormat="false" ht="11.25" hidden="false" customHeight="false" outlineLevel="0" collapsed="false">
      <c r="A14" s="7" t="s">
        <v>617</v>
      </c>
      <c r="B14" s="1" t="n">
        <v>3255</v>
      </c>
      <c r="C14" s="502" t="n">
        <v>0.451920122887865</v>
      </c>
      <c r="D14" s="4" t="n">
        <v>0.445081472540736</v>
      </c>
      <c r="E14" s="4" t="n">
        <v>0.335415135929464</v>
      </c>
      <c r="H14" s="503"/>
      <c r="I14" s="503"/>
      <c r="K14" s="331"/>
    </row>
    <row r="15" customFormat="false" ht="11.25" hidden="false" customHeight="false" outlineLevel="0" collapsed="false">
      <c r="A15" s="7" t="s">
        <v>618</v>
      </c>
      <c r="B15" s="1" t="n">
        <v>2915</v>
      </c>
      <c r="C15" s="502" t="n">
        <v>0.635334476843911</v>
      </c>
      <c r="D15" s="4" t="n">
        <v>0.64427383237364</v>
      </c>
      <c r="E15" s="4" t="n">
        <v>0.594997022036927</v>
      </c>
      <c r="H15" s="503"/>
      <c r="I15" s="503"/>
      <c r="K15" s="331"/>
    </row>
    <row r="16" customFormat="false" ht="11.25" hidden="false" customHeight="false" outlineLevel="0" collapsed="false">
      <c r="A16" s="7" t="s">
        <v>619</v>
      </c>
      <c r="B16" s="1" t="n">
        <v>1385</v>
      </c>
      <c r="C16" s="502" t="n">
        <v>0.466425992779783</v>
      </c>
      <c r="D16" s="4" t="n">
        <v>0.468487394957983</v>
      </c>
      <c r="E16" s="4" t="n">
        <v>0.402877697841727</v>
      </c>
      <c r="H16" s="503"/>
      <c r="I16" s="503"/>
      <c r="K16" s="331"/>
    </row>
    <row r="17" customFormat="false" ht="11.25" hidden="false" customHeight="false" outlineLevel="0" collapsed="false">
      <c r="A17" s="7" t="s">
        <v>620</v>
      </c>
      <c r="B17" s="1" t="n">
        <v>1131</v>
      </c>
      <c r="C17" s="502" t="n">
        <v>0.536693191865606</v>
      </c>
      <c r="D17" s="4" t="n">
        <v>0.544876886417792</v>
      </c>
      <c r="E17" s="4" t="n">
        <v>0.517514871116986</v>
      </c>
      <c r="H17" s="503"/>
      <c r="I17" s="503"/>
      <c r="K17" s="331"/>
    </row>
    <row r="18" customFormat="false" ht="11.25" hidden="false" customHeight="false" outlineLevel="0" collapsed="false">
      <c r="A18" s="7" t="s">
        <v>621</v>
      </c>
      <c r="B18" s="1" t="n">
        <v>1021</v>
      </c>
      <c r="C18" s="502" t="n">
        <v>0.219392752203722</v>
      </c>
      <c r="D18" s="4" t="n">
        <v>0.208588957055215</v>
      </c>
      <c r="E18" s="4" t="n">
        <v>0.125243348475016</v>
      </c>
      <c r="H18" s="503"/>
      <c r="I18" s="503"/>
      <c r="K18" s="331"/>
    </row>
    <row r="19" customFormat="false" ht="11.25" hidden="false" customHeight="false" outlineLevel="0" collapsed="false">
      <c r="A19" s="7" t="s">
        <v>622</v>
      </c>
      <c r="B19" s="1" t="n">
        <v>1041</v>
      </c>
      <c r="C19" s="502" t="n">
        <v>0.259365994236311</v>
      </c>
      <c r="D19" s="4" t="n">
        <v>0.261253309796999</v>
      </c>
      <c r="E19" s="4" t="n">
        <v>0.18014329580348</v>
      </c>
      <c r="H19" s="503"/>
      <c r="I19" s="503"/>
      <c r="K19" s="331"/>
    </row>
    <row r="20" customFormat="false" ht="11.25" hidden="false" customHeight="false" outlineLevel="0" collapsed="false">
      <c r="A20" s="7" t="s">
        <v>623</v>
      </c>
      <c r="B20" s="1" t="n">
        <v>911</v>
      </c>
      <c r="C20" s="502" t="n">
        <v>0.36443468715697</v>
      </c>
      <c r="D20" s="4" t="n">
        <v>0.347732181425486</v>
      </c>
      <c r="E20" s="4" t="n">
        <v>0.169715447154472</v>
      </c>
      <c r="H20" s="503"/>
      <c r="I20" s="503"/>
      <c r="K20" s="331"/>
    </row>
    <row r="21" customFormat="false" ht="11.25" hidden="false" customHeight="false" outlineLevel="0" collapsed="false">
      <c r="A21" s="7" t="s">
        <v>624</v>
      </c>
      <c r="B21" s="1" t="n">
        <v>65</v>
      </c>
      <c r="C21" s="502" t="n">
        <v>0.584615384615385</v>
      </c>
      <c r="D21" s="4" t="n">
        <v>0.482142857142857</v>
      </c>
      <c r="E21" s="4" t="n">
        <v>0.533333333333333</v>
      </c>
    </row>
    <row r="22" customFormat="false" ht="11.25" hidden="false" customHeight="false" outlineLevel="0" collapsed="false">
      <c r="A22" s="7" t="s">
        <v>613</v>
      </c>
      <c r="B22" s="1" t="n">
        <v>398</v>
      </c>
      <c r="C22" s="502" t="n">
        <v>0.522613065326633</v>
      </c>
      <c r="D22" s="4" t="n">
        <v>0.546948356807512</v>
      </c>
      <c r="E22" s="4" t="n">
        <v>0.44957264957265</v>
      </c>
      <c r="K22" s="331"/>
    </row>
    <row r="23" customFormat="false" ht="11.25" hidden="false" customHeight="false" outlineLevel="0" collapsed="false">
      <c r="A23" s="499" t="s">
        <v>625</v>
      </c>
      <c r="B23" s="499"/>
      <c r="C23" s="504"/>
      <c r="D23" s="505"/>
      <c r="E23" s="505"/>
    </row>
    <row r="24" customFormat="false" ht="11.25" hidden="false" customHeight="false" outlineLevel="0" collapsed="false">
      <c r="A24" s="7" t="s">
        <v>626</v>
      </c>
      <c r="B24" s="503" t="n">
        <v>1095</v>
      </c>
      <c r="C24" s="506" t="n">
        <v>0.538812785388128</v>
      </c>
      <c r="D24" s="507" t="n">
        <v>0.518627450980392</v>
      </c>
      <c r="E24" s="507" t="n">
        <v>0.512104283054004</v>
      </c>
      <c r="K24" s="331"/>
    </row>
    <row r="25" customFormat="false" ht="11.25" hidden="false" customHeight="false" outlineLevel="0" collapsed="false">
      <c r="A25" s="7" t="s">
        <v>627</v>
      </c>
      <c r="B25" s="503" t="n">
        <v>8113</v>
      </c>
      <c r="C25" s="506" t="n">
        <v>0.53876494514976</v>
      </c>
      <c r="D25" s="507" t="n">
        <v>0.539898132427844</v>
      </c>
      <c r="E25" s="507" t="n">
        <v>0.468632607062359</v>
      </c>
    </row>
    <row r="26" customFormat="false" ht="11.25" hidden="false" customHeight="false" outlineLevel="0" collapsed="false">
      <c r="A26" s="7" t="s">
        <v>628</v>
      </c>
      <c r="B26" s="503" t="n">
        <v>9613</v>
      </c>
      <c r="C26" s="506" t="n">
        <v>0.484344117341101</v>
      </c>
      <c r="D26" s="507" t="n">
        <v>0.486497339624536</v>
      </c>
      <c r="E26" s="507" t="n">
        <v>0.399288187764525</v>
      </c>
      <c r="K26" s="331"/>
    </row>
    <row r="27" customFormat="false" ht="11.25" hidden="false" customHeight="false" outlineLevel="0" collapsed="false">
      <c r="A27" s="7" t="s">
        <v>629</v>
      </c>
      <c r="B27" s="503" t="n">
        <v>9848</v>
      </c>
      <c r="C27" s="506" t="n">
        <v>0.442221770917953</v>
      </c>
      <c r="D27" s="507" t="n">
        <v>0.439361593981905</v>
      </c>
      <c r="E27" s="507" t="n">
        <v>0.32749645054425</v>
      </c>
    </row>
    <row r="28" customFormat="false" ht="11.25" hidden="false" customHeight="false" outlineLevel="0" collapsed="false">
      <c r="A28" s="7" t="s">
        <v>630</v>
      </c>
      <c r="B28" s="503" t="n">
        <v>5666</v>
      </c>
      <c r="C28" s="506" t="n">
        <v>0.393222732086128</v>
      </c>
      <c r="D28" s="507" t="n">
        <v>0.378960709759189</v>
      </c>
      <c r="E28" s="507" t="n">
        <v>0.309194467046379</v>
      </c>
      <c r="K28" s="331"/>
    </row>
    <row r="29" customFormat="false" ht="11.25" hidden="false" customHeight="false" outlineLevel="0" collapsed="false">
      <c r="A29" s="7" t="s">
        <v>631</v>
      </c>
      <c r="B29" s="503" t="n">
        <v>731</v>
      </c>
      <c r="C29" s="506" t="n">
        <v>0.337893296853625</v>
      </c>
      <c r="D29" s="507" t="n">
        <v>0.341843971631206</v>
      </c>
      <c r="E29" s="507" t="n">
        <v>0.368852459016394</v>
      </c>
      <c r="H29" s="503"/>
      <c r="I29" s="503"/>
      <c r="K29" s="331"/>
    </row>
    <row r="30" customFormat="false" ht="11.25" hidden="false" customHeight="false" outlineLevel="0" collapsed="false">
      <c r="A30" s="508" t="s">
        <v>9</v>
      </c>
      <c r="B30" s="508" t="n">
        <v>35066</v>
      </c>
      <c r="C30" s="509" t="n">
        <v>0.47</v>
      </c>
      <c r="D30" s="509" t="n">
        <v>0.47</v>
      </c>
      <c r="E30" s="509" t="n">
        <v>0.400156853281853</v>
      </c>
    </row>
    <row r="32" customFormat="false" ht="11.25" hidden="false" customHeight="false" outlineLevel="0" collapsed="false">
      <c r="A32" s="510" t="s">
        <v>632</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7.xml><?xml version="1.0" encoding="utf-8"?>
<worksheet xmlns="http://schemas.openxmlformats.org/spreadsheetml/2006/main" xmlns:r="http://schemas.openxmlformats.org/officeDocument/2006/relationships">
  <sheetPr filterMode="false">
    <tabColor rgb="FFE7E6E6"/>
    <pageSetUpPr fitToPage="false"/>
  </sheetPr>
  <dimension ref="A1:E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6" activeCellId="0" sqref="B26"/>
    </sheetView>
  </sheetViews>
  <sheetFormatPr defaultRowHeight="11.25" outlineLevelRow="0" outlineLevelCol="0"/>
  <cols>
    <col collapsed="false" customWidth="true" hidden="false" outlineLevel="0" max="1" min="1" style="1" width="32.71"/>
    <col collapsed="false" customWidth="true" hidden="false" outlineLevel="0" max="2" min="2" style="1" width="36.57"/>
    <col collapsed="false" customWidth="true" hidden="false" outlineLevel="0" max="3" min="3" style="1" width="9.14"/>
    <col collapsed="false" customWidth="true" hidden="false" outlineLevel="0" max="4" min="4" style="1" width="15.86"/>
    <col collapsed="false" customWidth="true" hidden="false" outlineLevel="0" max="5" min="5" style="1" width="20.14"/>
    <col collapsed="false" customWidth="true" hidden="false" outlineLevel="0" max="1025" min="6" style="1" width="9.14"/>
  </cols>
  <sheetData>
    <row r="1" customFormat="false" ht="11.25" hidden="false" customHeight="false" outlineLevel="0" collapsed="false">
      <c r="A1" s="2" t="s">
        <v>633</v>
      </c>
    </row>
    <row r="2" customFormat="false" ht="11.25" hidden="false" customHeight="false" outlineLevel="0" collapsed="false">
      <c r="A2" s="2"/>
    </row>
    <row r="3" customFormat="false" ht="22.5" hidden="false" customHeight="false" outlineLevel="0" collapsed="false">
      <c r="A3" s="103" t="s">
        <v>634</v>
      </c>
      <c r="B3" s="104" t="s">
        <v>635</v>
      </c>
      <c r="C3" s="105" t="s">
        <v>636</v>
      </c>
      <c r="D3" s="105" t="s">
        <v>10</v>
      </c>
      <c r="E3" s="106" t="s">
        <v>637</v>
      </c>
    </row>
    <row r="4" customFormat="false" ht="11.25" hidden="false" customHeight="false" outlineLevel="0" collapsed="false">
      <c r="A4" s="511" t="s">
        <v>154</v>
      </c>
      <c r="B4" s="512" t="s">
        <v>638</v>
      </c>
      <c r="C4" s="513"/>
      <c r="D4" s="514" t="n">
        <v>0.42</v>
      </c>
      <c r="E4" s="515" t="n">
        <v>0.41</v>
      </c>
    </row>
    <row r="5" customFormat="false" ht="11.25" hidden="false" customHeight="false" outlineLevel="0" collapsed="false">
      <c r="A5" s="516" t="s">
        <v>154</v>
      </c>
      <c r="B5" s="100" t="s">
        <v>639</v>
      </c>
      <c r="C5" s="517"/>
      <c r="D5" s="518" t="n">
        <v>0.32</v>
      </c>
      <c r="E5" s="519" t="n">
        <v>0.336</v>
      </c>
    </row>
    <row r="6" customFormat="false" ht="11.25" hidden="false" customHeight="false" outlineLevel="0" collapsed="false">
      <c r="A6" s="511" t="s">
        <v>640</v>
      </c>
      <c r="B6" s="512" t="s">
        <v>641</v>
      </c>
      <c r="C6" s="513"/>
      <c r="D6" s="514"/>
      <c r="E6" s="80" t="n">
        <v>0.4</v>
      </c>
    </row>
    <row r="7" customFormat="false" ht="11.25" hidden="false" customHeight="false" outlineLevel="0" collapsed="false">
      <c r="A7" s="474" t="s">
        <v>640</v>
      </c>
      <c r="B7" s="520" t="s">
        <v>642</v>
      </c>
      <c r="C7" s="521"/>
      <c r="D7" s="522" t="n">
        <v>0.39</v>
      </c>
      <c r="E7" s="88" t="n">
        <v>0.4</v>
      </c>
    </row>
    <row r="8" customFormat="false" ht="11.25" hidden="false" customHeight="false" outlineLevel="0" collapsed="false">
      <c r="A8" s="474" t="s">
        <v>640</v>
      </c>
      <c r="B8" s="520" t="s">
        <v>643</v>
      </c>
      <c r="C8" s="521"/>
      <c r="D8" s="522" t="n">
        <v>0.24</v>
      </c>
      <c r="E8" s="88" t="n">
        <v>0.32</v>
      </c>
    </row>
    <row r="9" customFormat="false" ht="11.25" hidden="false" customHeight="false" outlineLevel="0" collapsed="false">
      <c r="A9" s="474" t="s">
        <v>640</v>
      </c>
      <c r="B9" s="520" t="s">
        <v>644</v>
      </c>
      <c r="C9" s="521"/>
      <c r="D9" s="522" t="n">
        <v>0.37</v>
      </c>
      <c r="E9" s="88" t="n">
        <v>0.23</v>
      </c>
    </row>
    <row r="10" customFormat="false" ht="11.25" hidden="false" customHeight="false" outlineLevel="0" collapsed="false">
      <c r="A10" s="427" t="s">
        <v>156</v>
      </c>
      <c r="B10" s="523" t="s">
        <v>645</v>
      </c>
      <c r="C10" s="524"/>
      <c r="D10" s="525" t="n">
        <v>0.36</v>
      </c>
      <c r="E10" s="526" t="n">
        <v>0.33</v>
      </c>
    </row>
    <row r="11" customFormat="false" ht="18" hidden="false" customHeight="true" outlineLevel="0" collapsed="false">
      <c r="A11" s="527" t="s">
        <v>646</v>
      </c>
      <c r="B11" s="527"/>
      <c r="C11" s="527"/>
      <c r="D11" s="527"/>
      <c r="E11" s="527"/>
    </row>
    <row r="12" customFormat="false" ht="11.25" hidden="false" customHeight="false" outlineLevel="0" collapsed="false">
      <c r="A12" s="1" t="s">
        <v>647</v>
      </c>
    </row>
    <row r="13" customFormat="false" ht="89.25" hidden="false" customHeight="true" outlineLevel="0" collapsed="false">
      <c r="A13" s="118" t="s">
        <v>648</v>
      </c>
      <c r="B13" s="118"/>
      <c r="C13" s="118"/>
      <c r="D13" s="118"/>
      <c r="E13" s="118"/>
    </row>
    <row r="14" customFormat="false" ht="9" hidden="false" customHeight="true" outlineLevel="0" collapsed="false">
      <c r="A14" s="119"/>
      <c r="B14" s="119"/>
      <c r="C14" s="119"/>
      <c r="D14" s="119"/>
      <c r="E14" s="119"/>
    </row>
    <row r="15" customFormat="false" ht="11.25" hidden="false" customHeight="false" outlineLevel="0" collapsed="false">
      <c r="A15" s="1" t="s">
        <v>649</v>
      </c>
    </row>
  </sheetData>
  <mergeCells count="2">
    <mergeCell ref="A11:E11"/>
    <mergeCell ref="A13:E1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8.xml><?xml version="1.0" encoding="utf-8"?>
<worksheet xmlns="http://schemas.openxmlformats.org/spreadsheetml/2006/main" xmlns:r="http://schemas.openxmlformats.org/officeDocument/2006/relationships">
  <sheetPr filterMode="false">
    <pageSetUpPr fitToPage="false"/>
  </sheetPr>
  <dimension ref="A1:N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RowHeight="11.25" outlineLevelRow="0" outlineLevelCol="0"/>
  <cols>
    <col collapsed="false" customWidth="true" hidden="false" outlineLevel="0" max="4" min="1" style="1" width="9.14"/>
    <col collapsed="false" customWidth="true" hidden="false" outlineLevel="0" max="5" min="5" style="1" width="10"/>
    <col collapsed="false" customWidth="true" hidden="false" outlineLevel="0" max="10" min="6" style="1" width="9.14"/>
    <col collapsed="false" customWidth="true" hidden="false" outlineLevel="0" max="14" min="11" style="528" width="9.14"/>
    <col collapsed="false" customWidth="true" hidden="false" outlineLevel="0" max="1025" min="15" style="1" width="9.14"/>
  </cols>
  <sheetData>
    <row r="1" customFormat="false" ht="11.25" hidden="false" customHeight="false" outlineLevel="0" collapsed="false">
      <c r="A1" s="2" t="s">
        <v>650</v>
      </c>
    </row>
    <row r="2" customFormat="false" ht="11.25" hidden="false" customHeight="false" outlineLevel="0" collapsed="false">
      <c r="A2" s="2"/>
    </row>
    <row r="3" customFormat="false" ht="11.25" hidden="false" customHeight="false" outlineLevel="0" collapsed="false">
      <c r="A3" s="496"/>
      <c r="B3" s="529" t="s">
        <v>651</v>
      </c>
      <c r="C3" s="529"/>
      <c r="D3" s="529"/>
      <c r="E3" s="529"/>
      <c r="F3" s="529"/>
      <c r="G3" s="103" t="s">
        <v>652</v>
      </c>
      <c r="H3" s="103"/>
      <c r="I3" s="103"/>
      <c r="J3" s="103"/>
      <c r="K3" s="530" t="s">
        <v>653</v>
      </c>
      <c r="L3" s="530"/>
      <c r="M3" s="530"/>
      <c r="N3" s="530"/>
    </row>
    <row r="4" customFormat="false" ht="22.5" hidden="false" customHeight="false" outlineLevel="0" collapsed="false">
      <c r="A4" s="531"/>
      <c r="B4" s="531" t="s">
        <v>7</v>
      </c>
      <c r="C4" s="531" t="s">
        <v>8</v>
      </c>
      <c r="D4" s="531" t="s">
        <v>524</v>
      </c>
      <c r="E4" s="531" t="s">
        <v>9</v>
      </c>
      <c r="F4" s="532" t="s">
        <v>10</v>
      </c>
      <c r="G4" s="533" t="s">
        <v>7</v>
      </c>
      <c r="H4" s="531" t="s">
        <v>8</v>
      </c>
      <c r="I4" s="531" t="s">
        <v>524</v>
      </c>
      <c r="J4" s="532" t="s">
        <v>9</v>
      </c>
      <c r="K4" s="534" t="s">
        <v>7</v>
      </c>
      <c r="L4" s="534" t="s">
        <v>8</v>
      </c>
      <c r="M4" s="534" t="s">
        <v>524</v>
      </c>
      <c r="N4" s="534" t="s">
        <v>9</v>
      </c>
    </row>
    <row r="5" customFormat="false" ht="11.25" hidden="false" customHeight="false" outlineLevel="0" collapsed="false">
      <c r="A5" s="495" t="n">
        <v>2008</v>
      </c>
      <c r="B5" s="535" t="n">
        <v>41</v>
      </c>
      <c r="C5" s="535" t="n">
        <v>177</v>
      </c>
      <c r="D5" s="535" t="n">
        <v>7</v>
      </c>
      <c r="E5" s="496" t="n">
        <f aca="false">B5+C5+D5</f>
        <v>225</v>
      </c>
      <c r="F5" s="536" t="n">
        <f aca="false">B5/E5</f>
        <v>0.182222222222222</v>
      </c>
      <c r="G5" s="537" t="n">
        <v>285000</v>
      </c>
      <c r="H5" s="538" t="n">
        <v>385000</v>
      </c>
      <c r="I5" s="538" t="n">
        <v>199000</v>
      </c>
      <c r="J5" s="539" t="n">
        <v>361000</v>
      </c>
      <c r="K5" s="540" t="n">
        <v>8.1</v>
      </c>
      <c r="L5" s="540" t="n">
        <v>5.21767139140675</v>
      </c>
      <c r="M5" s="540" t="n">
        <v>8.11941459666255</v>
      </c>
      <c r="N5" s="540" t="n">
        <v>5.6</v>
      </c>
    </row>
    <row r="6" customFormat="false" ht="11.25" hidden="false" customHeight="false" outlineLevel="0" collapsed="false">
      <c r="A6" s="495" t="n">
        <v>2009</v>
      </c>
      <c r="B6" s="535" t="n">
        <v>42</v>
      </c>
      <c r="C6" s="535" t="n">
        <v>170</v>
      </c>
      <c r="D6" s="535" t="n">
        <v>5</v>
      </c>
      <c r="E6" s="496" t="n">
        <f aca="false">B6+C6+D6</f>
        <v>217</v>
      </c>
      <c r="F6" s="536" t="n">
        <f aca="false">B6/E6</f>
        <v>0.193548387096774</v>
      </c>
      <c r="G6" s="541" t="n">
        <v>206000</v>
      </c>
      <c r="H6" s="538" t="n">
        <v>292000</v>
      </c>
      <c r="I6" s="542" t="n">
        <v>329000</v>
      </c>
      <c r="J6" s="539" t="n">
        <v>276000</v>
      </c>
      <c r="K6" s="543" t="n">
        <v>5.5</v>
      </c>
      <c r="L6" s="540" t="n">
        <v>5.5591292033029</v>
      </c>
      <c r="M6" s="543" t="n">
        <v>7.26433887263592</v>
      </c>
      <c r="N6" s="540" t="n">
        <v>5.57729856168587</v>
      </c>
    </row>
    <row r="7" customFormat="false" ht="11.25" hidden="false" customHeight="false" outlineLevel="0" collapsed="false">
      <c r="A7" s="495" t="n">
        <v>2010</v>
      </c>
      <c r="B7" s="535" t="n">
        <v>47</v>
      </c>
      <c r="C7" s="535" t="n">
        <v>195</v>
      </c>
      <c r="D7" s="535" t="n">
        <v>4</v>
      </c>
      <c r="E7" s="496" t="n">
        <f aca="false">B7+C7+D7</f>
        <v>246</v>
      </c>
      <c r="F7" s="536" t="n">
        <f aca="false">B7/E7</f>
        <v>0.191056910569106</v>
      </c>
      <c r="G7" s="541" t="n">
        <v>206000</v>
      </c>
      <c r="H7" s="538" t="n">
        <v>390000</v>
      </c>
      <c r="I7" s="542" t="n">
        <v>106000</v>
      </c>
      <c r="J7" s="539" t="n">
        <v>350000</v>
      </c>
      <c r="K7" s="543" t="n">
        <v>5.7</v>
      </c>
      <c r="L7" s="540" t="n">
        <v>6.18670836196939</v>
      </c>
      <c r="M7" s="543" t="n">
        <v>1.82897270370765</v>
      </c>
      <c r="N7" s="540" t="n">
        <v>6.1</v>
      </c>
    </row>
    <row r="8" customFormat="false" ht="11.25" hidden="false" customHeight="false" outlineLevel="0" collapsed="false">
      <c r="A8" s="495" t="n">
        <v>2011</v>
      </c>
      <c r="B8" s="535" t="n">
        <v>55</v>
      </c>
      <c r="C8" s="535" t="n">
        <v>194</v>
      </c>
      <c r="D8" s="535" t="n">
        <v>6</v>
      </c>
      <c r="E8" s="496" t="n">
        <f aca="false">B8+C8+D8</f>
        <v>255</v>
      </c>
      <c r="F8" s="536" t="n">
        <f aca="false">B8/E8</f>
        <v>0.215686274509804</v>
      </c>
      <c r="G8" s="541" t="n">
        <v>157000</v>
      </c>
      <c r="H8" s="538" t="n">
        <v>407000</v>
      </c>
      <c r="I8" s="542" t="n">
        <v>497000</v>
      </c>
      <c r="J8" s="539" t="n">
        <v>355000</v>
      </c>
      <c r="K8" s="543" t="n">
        <v>4.6</v>
      </c>
      <c r="L8" s="540" t="n">
        <v>6.88585684410882</v>
      </c>
      <c r="M8" s="543" t="n">
        <v>9.82183521746448</v>
      </c>
      <c r="N8" s="540" t="n">
        <v>6.6395282585831</v>
      </c>
    </row>
    <row r="9" customFormat="false" ht="11.25" hidden="false" customHeight="false" outlineLevel="0" collapsed="false">
      <c r="A9" s="495" t="n">
        <v>2012</v>
      </c>
      <c r="B9" s="535" t="n">
        <v>53</v>
      </c>
      <c r="C9" s="535" t="n">
        <v>198</v>
      </c>
      <c r="D9" s="535" t="n">
        <v>9</v>
      </c>
      <c r="E9" s="496" t="n">
        <f aca="false">B9+C9+D9</f>
        <v>260</v>
      </c>
      <c r="F9" s="536" t="n">
        <f aca="false">B9/E9</f>
        <v>0.203846153846154</v>
      </c>
      <c r="G9" s="541" t="n">
        <v>135000</v>
      </c>
      <c r="H9" s="538" t="n">
        <v>289000</v>
      </c>
      <c r="I9" s="542" t="n">
        <v>177000</v>
      </c>
      <c r="J9" s="539" t="n">
        <v>254000</v>
      </c>
      <c r="K9" s="543" t="n">
        <v>3.8</v>
      </c>
      <c r="L9" s="540" t="n">
        <v>5.1712387218673</v>
      </c>
      <c r="M9" s="543" t="n">
        <v>7.38058248341708</v>
      </c>
      <c r="N9" s="540" t="n">
        <v>5.0137024232496</v>
      </c>
    </row>
    <row r="10" customFormat="false" ht="11.25" hidden="false" customHeight="false" outlineLevel="0" collapsed="false">
      <c r="A10" s="495" t="n">
        <v>2013</v>
      </c>
      <c r="B10" s="535" t="n">
        <v>52</v>
      </c>
      <c r="C10" s="535" t="n">
        <v>188</v>
      </c>
      <c r="D10" s="535" t="n">
        <v>9</v>
      </c>
      <c r="E10" s="496" t="n">
        <f aca="false">B10+C10+D10</f>
        <v>249</v>
      </c>
      <c r="F10" s="536" t="n">
        <f aca="false">B10/E10</f>
        <v>0.208835341365462</v>
      </c>
      <c r="G10" s="541" t="n">
        <v>151000</v>
      </c>
      <c r="H10" s="538" t="n">
        <v>374000</v>
      </c>
      <c r="I10" s="542" t="n">
        <v>91000</v>
      </c>
      <c r="J10" s="539" t="n">
        <v>317000</v>
      </c>
      <c r="K10" s="543" t="n">
        <v>4.7</v>
      </c>
      <c r="L10" s="540" t="n">
        <v>6.79330967084165</v>
      </c>
      <c r="M10" s="543" t="n">
        <v>4.79225966521204</v>
      </c>
      <c r="N10" s="540" t="n">
        <v>6.4855978708303</v>
      </c>
    </row>
    <row r="11" customFormat="false" ht="11.25" hidden="false" customHeight="false" outlineLevel="0" collapsed="false">
      <c r="A11" s="495" t="n">
        <v>2014</v>
      </c>
      <c r="B11" s="535" t="n">
        <v>45</v>
      </c>
      <c r="C11" s="535" t="n">
        <v>182</v>
      </c>
      <c r="D11" s="535" t="n">
        <v>4</v>
      </c>
      <c r="E11" s="496" t="n">
        <f aca="false">B11+C11+D11</f>
        <v>231</v>
      </c>
      <c r="F11" s="536" t="n">
        <f aca="false">B11/E11</f>
        <v>0.194805194805195</v>
      </c>
      <c r="G11" s="541" t="n">
        <v>177000</v>
      </c>
      <c r="H11" s="538" t="n">
        <v>272000</v>
      </c>
      <c r="I11" s="542" t="n">
        <v>13000</v>
      </c>
      <c r="J11" s="539" t="n">
        <v>249000</v>
      </c>
      <c r="K11" s="543" t="n">
        <v>6.2</v>
      </c>
      <c r="L11" s="540" t="n">
        <v>6.1</v>
      </c>
      <c r="M11" s="543" t="n">
        <v>8.2</v>
      </c>
      <c r="N11" s="540" t="n">
        <v>6.1</v>
      </c>
    </row>
    <row r="12" customFormat="false" ht="11.25" hidden="false" customHeight="false" outlineLevel="0" collapsed="false">
      <c r="A12" s="495" t="n">
        <v>2015</v>
      </c>
      <c r="B12" s="535" t="n">
        <v>55</v>
      </c>
      <c r="C12" s="535" t="n">
        <v>191</v>
      </c>
      <c r="D12" s="535" t="n">
        <v>4</v>
      </c>
      <c r="E12" s="496" t="n">
        <f aca="false">B12+C12+D12</f>
        <v>250</v>
      </c>
      <c r="F12" s="536" t="n">
        <f aca="false">B12/E12</f>
        <v>0.22</v>
      </c>
      <c r="G12" s="541" t="n">
        <v>187000</v>
      </c>
      <c r="H12" s="538" t="n">
        <v>334000</v>
      </c>
      <c r="I12" s="542" t="n">
        <v>336000</v>
      </c>
      <c r="J12" s="539" t="n">
        <v>301000</v>
      </c>
      <c r="K12" s="543" t="n">
        <v>5.4</v>
      </c>
      <c r="L12" s="540" t="n">
        <v>6.8</v>
      </c>
      <c r="M12" s="543" t="n">
        <v>17.5</v>
      </c>
      <c r="N12" s="540" t="n">
        <v>6.7</v>
      </c>
    </row>
    <row r="13" customFormat="false" ht="11.25" hidden="false" customHeight="false" outlineLevel="0" collapsed="false">
      <c r="A13" s="495" t="n">
        <v>2016</v>
      </c>
      <c r="B13" s="535" t="n">
        <v>37</v>
      </c>
      <c r="C13" s="535" t="n">
        <v>141</v>
      </c>
      <c r="D13" s="535" t="n">
        <v>7</v>
      </c>
      <c r="E13" s="496" t="n">
        <f aca="false">B13+C13+D13</f>
        <v>185</v>
      </c>
      <c r="F13" s="536" t="n">
        <f aca="false">B13/E13</f>
        <v>0.2</v>
      </c>
      <c r="G13" s="541" t="n">
        <v>145000</v>
      </c>
      <c r="H13" s="538" t="n">
        <v>381000</v>
      </c>
      <c r="I13" s="542" t="n">
        <v>156000</v>
      </c>
      <c r="J13" s="539" t="n">
        <v>326000</v>
      </c>
      <c r="K13" s="543" t="n">
        <v>4.4</v>
      </c>
      <c r="L13" s="540" t="n">
        <v>5.5</v>
      </c>
      <c r="M13" s="543" t="n">
        <v>7.7</v>
      </c>
      <c r="N13" s="540" t="n">
        <v>5.4</v>
      </c>
    </row>
    <row r="14" customFormat="false" ht="11.25" hidden="false" customHeight="false" outlineLevel="0" collapsed="false">
      <c r="A14" s="495" t="s">
        <v>654</v>
      </c>
      <c r="B14" s="535" t="n">
        <v>10</v>
      </c>
      <c r="C14" s="535" t="n">
        <v>40</v>
      </c>
      <c r="D14" s="535" t="n">
        <v>1</v>
      </c>
      <c r="E14" s="496" t="n">
        <f aca="false">B14+C14+D14</f>
        <v>51</v>
      </c>
      <c r="F14" s="536" t="n">
        <f aca="false">B14/E14</f>
        <v>0.196078431372549</v>
      </c>
      <c r="G14" s="541" t="n">
        <v>149000</v>
      </c>
      <c r="H14" s="538" t="n">
        <v>360000</v>
      </c>
      <c r="I14" s="542" t="n">
        <v>3000</v>
      </c>
      <c r="J14" s="539" t="n">
        <v>312000</v>
      </c>
      <c r="K14" s="543" t="n">
        <v>4.5</v>
      </c>
      <c r="L14" s="540" t="n">
        <v>6.2</v>
      </c>
      <c r="M14" s="543" t="n">
        <v>1.5</v>
      </c>
      <c r="N14" s="540" t="n">
        <v>5.9</v>
      </c>
    </row>
    <row r="15" customFormat="false" ht="11.25" hidden="false" customHeight="false" outlineLevel="0" collapsed="false">
      <c r="A15" s="510" t="s">
        <v>655</v>
      </c>
    </row>
    <row r="16" customFormat="false" ht="11.25" hidden="false" customHeight="false" outlineLevel="0" collapsed="false">
      <c r="A16" s="1" t="s">
        <v>656</v>
      </c>
    </row>
    <row r="17" customFormat="false" ht="11.25" hidden="false" customHeight="false" outlineLevel="0" collapsed="false">
      <c r="A17" s="1" t="s">
        <v>657</v>
      </c>
    </row>
    <row r="18" customFormat="false" ht="11.25" hidden="false" customHeight="false" outlineLevel="0" collapsed="false">
      <c r="A18" s="1" t="s">
        <v>658</v>
      </c>
    </row>
    <row r="20" customFormat="false" ht="11.25" hidden="false" customHeight="false" outlineLevel="0" collapsed="false">
      <c r="A20" s="1" t="s">
        <v>659</v>
      </c>
    </row>
  </sheetData>
  <mergeCells count="3">
    <mergeCell ref="B3:F3"/>
    <mergeCell ref="G3:J3"/>
    <mergeCell ref="K3:N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49.xml><?xml version="1.0" encoding="utf-8"?>
<worksheet xmlns="http://schemas.openxmlformats.org/spreadsheetml/2006/main" xmlns:r="http://schemas.openxmlformats.org/officeDocument/2006/relationships">
  <sheetPr filterMode="false">
    <pageSetUpPr fitToPage="false"/>
  </sheetPr>
  <dimension ref="A1:G27"/>
  <sheetViews>
    <sheetView showFormulas="false" showGridLines="true" showRowColHeaders="true" showZeros="true" rightToLeft="false" tabSelected="false" showOutlineSymbols="true" defaultGridColor="true" view="normal" topLeftCell="A1" colorId="64" zoomScale="108" zoomScaleNormal="108" zoomScalePageLayoutView="100" workbookViewId="0">
      <selection pane="topLeft" activeCell="A31" activeCellId="0" sqref="A31"/>
    </sheetView>
  </sheetViews>
  <sheetFormatPr defaultRowHeight="11.25" outlineLevelRow="0" outlineLevelCol="0"/>
  <cols>
    <col collapsed="false" customWidth="true" hidden="false" outlineLevel="0" max="1" min="1" style="1" width="33.14"/>
    <col collapsed="false" customWidth="true" hidden="false" outlineLevel="0" max="1025" min="2" style="1" width="9.14"/>
  </cols>
  <sheetData>
    <row r="1" customFormat="false" ht="11.25" hidden="false" customHeight="false" outlineLevel="0" collapsed="false">
      <c r="A1" s="2" t="s">
        <v>660</v>
      </c>
    </row>
    <row r="2" customFormat="false" ht="11.25" hidden="false" customHeight="false" outlineLevel="0" collapsed="false">
      <c r="A2" s="2"/>
    </row>
    <row r="3" customFormat="false" ht="11.25" hidden="false" customHeight="false" outlineLevel="0" collapsed="false">
      <c r="A3" s="2"/>
      <c r="B3" s="2" t="s">
        <v>661</v>
      </c>
      <c r="C3" s="2" t="s">
        <v>662</v>
      </c>
      <c r="D3" s="2" t="s">
        <v>663</v>
      </c>
      <c r="E3" s="2" t="s">
        <v>664</v>
      </c>
      <c r="F3" s="2" t="s">
        <v>665</v>
      </c>
      <c r="G3" s="2" t="s">
        <v>9</v>
      </c>
    </row>
    <row r="4" customFormat="false" ht="11.25" hidden="false" customHeight="false" outlineLevel="0" collapsed="false">
      <c r="A4" s="544" t="s">
        <v>666</v>
      </c>
      <c r="B4" s="133"/>
      <c r="C4" s="133"/>
      <c r="D4" s="133"/>
      <c r="E4" s="133"/>
      <c r="F4" s="133"/>
      <c r="G4" s="544"/>
    </row>
    <row r="5" customFormat="false" ht="11.25" hidden="false" customHeight="false" outlineLevel="0" collapsed="false">
      <c r="A5" s="1" t="s">
        <v>667</v>
      </c>
      <c r="B5" s="1" t="n">
        <v>16</v>
      </c>
      <c r="C5" s="1" t="n">
        <v>45</v>
      </c>
      <c r="D5" s="1" t="n">
        <v>52</v>
      </c>
      <c r="E5" s="1" t="n">
        <v>52</v>
      </c>
      <c r="F5" s="1" t="n">
        <v>64</v>
      </c>
      <c r="G5" s="2" t="n">
        <f aca="false">SUM(B5:F5)</f>
        <v>229</v>
      </c>
    </row>
    <row r="6" customFormat="false" ht="11.25" hidden="false" customHeight="false" outlineLevel="0" collapsed="false">
      <c r="A6" s="278" t="s">
        <v>668</v>
      </c>
      <c r="B6" s="1" t="n">
        <v>1</v>
      </c>
      <c r="C6" s="1" t="n">
        <v>3</v>
      </c>
      <c r="D6" s="1" t="n">
        <v>4</v>
      </c>
      <c r="E6" s="1" t="n">
        <v>7</v>
      </c>
      <c r="F6" s="1" t="n">
        <v>8</v>
      </c>
      <c r="G6" s="2" t="n">
        <f aca="false">SUM(B6:F6)</f>
        <v>23</v>
      </c>
    </row>
    <row r="7" customFormat="false" ht="11.25" hidden="false" customHeight="false" outlineLevel="0" collapsed="false">
      <c r="A7" s="2" t="s">
        <v>10</v>
      </c>
      <c r="B7" s="5" t="n">
        <f aca="false">B6/B5</f>
        <v>0.0625</v>
      </c>
      <c r="C7" s="5" t="n">
        <f aca="false">C6/C5</f>
        <v>0.0666666666666667</v>
      </c>
      <c r="D7" s="5" t="n">
        <f aca="false">D6/D5</f>
        <v>0.0769230769230769</v>
      </c>
      <c r="E7" s="5" t="n">
        <f aca="false">E6/E5</f>
        <v>0.134615384615385</v>
      </c>
      <c r="F7" s="5" t="n">
        <f aca="false">F6/F5</f>
        <v>0.125</v>
      </c>
      <c r="G7" s="5" t="n">
        <f aca="false">G6/G5</f>
        <v>0.100436681222707</v>
      </c>
    </row>
    <row r="8" customFormat="false" ht="11.25" hidden="false" customHeight="false" outlineLevel="0" collapsed="false">
      <c r="A8" s="1" t="s">
        <v>669</v>
      </c>
      <c r="B8" s="1" t="n">
        <v>4</v>
      </c>
      <c r="C8" s="1" t="n">
        <v>11</v>
      </c>
      <c r="D8" s="1" t="n">
        <v>10</v>
      </c>
      <c r="E8" s="1" t="n">
        <v>10</v>
      </c>
      <c r="F8" s="1" t="n">
        <v>9</v>
      </c>
      <c r="G8" s="2" t="n">
        <f aca="false">SUM(B8:F8)</f>
        <v>44</v>
      </c>
    </row>
    <row r="9" customFormat="false" ht="11.25" hidden="false" customHeight="false" outlineLevel="0" collapsed="false">
      <c r="A9" s="278" t="s">
        <v>668</v>
      </c>
      <c r="B9" s="1" t="n">
        <v>0</v>
      </c>
      <c r="C9" s="1" t="n">
        <v>1</v>
      </c>
      <c r="D9" s="1" t="n">
        <v>0</v>
      </c>
      <c r="E9" s="1" t="n">
        <v>3</v>
      </c>
      <c r="F9" s="1" t="n">
        <v>0</v>
      </c>
      <c r="G9" s="2" t="n">
        <f aca="false">SUM(B9:F9)</f>
        <v>4</v>
      </c>
    </row>
    <row r="10" customFormat="false" ht="11.25" hidden="false" customHeight="false" outlineLevel="0" collapsed="false">
      <c r="A10" s="2" t="s">
        <v>10</v>
      </c>
      <c r="B10" s="5" t="n">
        <f aca="false">B9/B8</f>
        <v>0</v>
      </c>
      <c r="C10" s="5" t="n">
        <f aca="false">C9/C8</f>
        <v>0.0909090909090909</v>
      </c>
      <c r="D10" s="5" t="n">
        <f aca="false">D9/D8</f>
        <v>0</v>
      </c>
      <c r="E10" s="5" t="n">
        <f aca="false">E9/E8</f>
        <v>0.3</v>
      </c>
      <c r="F10" s="5" t="n">
        <f aca="false">F9/F8</f>
        <v>0</v>
      </c>
      <c r="G10" s="5" t="n">
        <f aca="false">G9/G8</f>
        <v>0.0909090909090909</v>
      </c>
    </row>
    <row r="11" customFormat="false" ht="11.25" hidden="false" customHeight="false" outlineLevel="0" collapsed="false">
      <c r="A11" s="544" t="s">
        <v>670</v>
      </c>
      <c r="B11" s="133"/>
      <c r="C11" s="133"/>
      <c r="D11" s="133"/>
      <c r="E11" s="133"/>
      <c r="F11" s="133"/>
      <c r="G11" s="544"/>
    </row>
    <row r="12" customFormat="false" ht="11.25" hidden="false" customHeight="false" outlineLevel="0" collapsed="false">
      <c r="A12" s="1" t="s">
        <v>667</v>
      </c>
      <c r="B12" s="1" t="n">
        <v>15</v>
      </c>
      <c r="C12" s="1" t="n">
        <v>54</v>
      </c>
      <c r="D12" s="1" t="n">
        <v>42</v>
      </c>
      <c r="E12" s="1" t="n">
        <v>46</v>
      </c>
      <c r="F12" s="1" t="n">
        <v>41</v>
      </c>
      <c r="G12" s="2" t="n">
        <f aca="false">SUM(B12:F12)</f>
        <v>198</v>
      </c>
    </row>
    <row r="13" customFormat="false" ht="11.25" hidden="false" customHeight="false" outlineLevel="0" collapsed="false">
      <c r="A13" s="278" t="s">
        <v>668</v>
      </c>
      <c r="B13" s="1" t="n">
        <v>1</v>
      </c>
      <c r="C13" s="1" t="n">
        <v>10</v>
      </c>
      <c r="D13" s="1" t="n">
        <v>6</v>
      </c>
      <c r="E13" s="1" t="n">
        <v>9</v>
      </c>
      <c r="F13" s="1" t="n">
        <v>12</v>
      </c>
      <c r="G13" s="2" t="n">
        <f aca="false">SUM(B13:F13)</f>
        <v>38</v>
      </c>
    </row>
    <row r="14" customFormat="false" ht="11.25" hidden="false" customHeight="false" outlineLevel="0" collapsed="false">
      <c r="A14" s="2" t="s">
        <v>10</v>
      </c>
      <c r="B14" s="5" t="n">
        <f aca="false">B13/B12</f>
        <v>0.0666666666666667</v>
      </c>
      <c r="C14" s="5" t="n">
        <f aca="false">C13/C12</f>
        <v>0.185185185185185</v>
      </c>
      <c r="D14" s="5" t="n">
        <f aca="false">D13/D12</f>
        <v>0.142857142857143</v>
      </c>
      <c r="E14" s="5" t="n">
        <f aca="false">E13/E12</f>
        <v>0.195652173913043</v>
      </c>
      <c r="F14" s="5" t="n">
        <f aca="false">F13/F12</f>
        <v>0.292682926829268</v>
      </c>
      <c r="G14" s="5" t="n">
        <f aca="false">G13/G12</f>
        <v>0.191919191919192</v>
      </c>
    </row>
    <row r="15" customFormat="false" ht="11.25" hidden="false" customHeight="false" outlineLevel="0" collapsed="false">
      <c r="A15" s="1" t="s">
        <v>669</v>
      </c>
      <c r="B15" s="1" t="n">
        <v>3</v>
      </c>
      <c r="C15" s="1" t="n">
        <v>10</v>
      </c>
      <c r="D15" s="1" t="n">
        <v>10</v>
      </c>
      <c r="E15" s="1" t="n">
        <v>11</v>
      </c>
      <c r="F15" s="1" t="n">
        <v>9</v>
      </c>
      <c r="G15" s="2" t="n">
        <f aca="false">SUM(B15:F15)</f>
        <v>43</v>
      </c>
    </row>
    <row r="16" customFormat="false" ht="11.25" hidden="false" customHeight="false" outlineLevel="0" collapsed="false">
      <c r="A16" s="278" t="s">
        <v>668</v>
      </c>
      <c r="B16" s="1" t="n">
        <v>1</v>
      </c>
      <c r="C16" s="1" t="n">
        <v>1</v>
      </c>
      <c r="D16" s="1" t="n">
        <v>1</v>
      </c>
      <c r="E16" s="1" t="n">
        <v>4</v>
      </c>
      <c r="F16" s="1" t="n">
        <v>5</v>
      </c>
      <c r="G16" s="2" t="n">
        <f aca="false">SUM(B16:F16)</f>
        <v>12</v>
      </c>
    </row>
    <row r="17" customFormat="false" ht="11.25" hidden="false" customHeight="false" outlineLevel="0" collapsed="false">
      <c r="A17" s="2" t="s">
        <v>10</v>
      </c>
      <c r="B17" s="5" t="n">
        <f aca="false">B16/B15</f>
        <v>0.333333333333333</v>
      </c>
      <c r="C17" s="5" t="n">
        <f aca="false">C16/C15</f>
        <v>0.1</v>
      </c>
      <c r="D17" s="5" t="n">
        <f aca="false">D16/D15</f>
        <v>0.1</v>
      </c>
      <c r="E17" s="5" t="n">
        <f aca="false">E16/E15</f>
        <v>0.363636363636364</v>
      </c>
      <c r="F17" s="5" t="n">
        <f aca="false">F16/F15</f>
        <v>0.555555555555556</v>
      </c>
      <c r="G17" s="5" t="n">
        <f aca="false">G16/G15</f>
        <v>0.27906976744186</v>
      </c>
    </row>
    <row r="18" customFormat="false" ht="11.25" hidden="false" customHeight="false" outlineLevel="0" collapsed="false">
      <c r="A18" s="544" t="s">
        <v>671</v>
      </c>
      <c r="B18" s="133"/>
      <c r="C18" s="133"/>
      <c r="D18" s="133"/>
      <c r="E18" s="133"/>
      <c r="F18" s="133"/>
      <c r="G18" s="544"/>
    </row>
    <row r="19" customFormat="false" ht="11.25" hidden="false" customHeight="false" outlineLevel="0" collapsed="false">
      <c r="A19" s="1" t="s">
        <v>672</v>
      </c>
      <c r="B19" s="1" t="n">
        <v>16</v>
      </c>
      <c r="C19" s="1" t="n">
        <v>46</v>
      </c>
      <c r="D19" s="1" t="n">
        <v>52</v>
      </c>
      <c r="E19" s="1" t="n">
        <v>51</v>
      </c>
      <c r="F19" s="1" t="n">
        <v>59</v>
      </c>
      <c r="G19" s="2" t="n">
        <f aca="false">SUM(B19:F19)</f>
        <v>224</v>
      </c>
    </row>
    <row r="20" customFormat="false" ht="11.25" hidden="false" customHeight="false" outlineLevel="0" collapsed="false">
      <c r="A20" s="278" t="s">
        <v>673</v>
      </c>
      <c r="B20" s="1" t="n">
        <v>1</v>
      </c>
      <c r="C20" s="1" t="n">
        <v>2</v>
      </c>
      <c r="D20" s="1" t="n">
        <v>4</v>
      </c>
      <c r="E20" s="1" t="n">
        <v>3</v>
      </c>
      <c r="F20" s="1" t="n">
        <v>11</v>
      </c>
      <c r="G20" s="2" t="n">
        <f aca="false">SUM(B20:F20)</f>
        <v>21</v>
      </c>
    </row>
    <row r="21" customFormat="false" ht="11.25" hidden="false" customHeight="false" outlineLevel="0" collapsed="false">
      <c r="A21" s="2" t="s">
        <v>10</v>
      </c>
      <c r="B21" s="5" t="n">
        <f aca="false">B20/B19</f>
        <v>0.0625</v>
      </c>
      <c r="C21" s="5" t="n">
        <f aca="false">C20/C19</f>
        <v>0.0434782608695652</v>
      </c>
      <c r="D21" s="5" t="n">
        <f aca="false">D20/D19</f>
        <v>0.0769230769230769</v>
      </c>
      <c r="E21" s="5" t="n">
        <f aca="false">E20/E19</f>
        <v>0.0588235294117647</v>
      </c>
      <c r="F21" s="5" t="n">
        <f aca="false">F20/F19</f>
        <v>0.186440677966102</v>
      </c>
      <c r="G21" s="5" t="n">
        <f aca="false">G20/G19</f>
        <v>0.09375</v>
      </c>
    </row>
    <row r="22" customFormat="false" ht="11.25" hidden="false" customHeight="false" outlineLevel="0" collapsed="false">
      <c r="A22" s="1" t="s">
        <v>674</v>
      </c>
      <c r="B22" s="1" t="n">
        <v>4</v>
      </c>
      <c r="C22" s="1" t="n">
        <v>10</v>
      </c>
      <c r="D22" s="1" t="n">
        <v>11</v>
      </c>
      <c r="E22" s="1" t="n">
        <v>10</v>
      </c>
      <c r="F22" s="1" t="n">
        <v>9</v>
      </c>
      <c r="G22" s="2" t="n">
        <f aca="false">SUM(B22:F22)</f>
        <v>44</v>
      </c>
    </row>
    <row r="23" customFormat="false" ht="11.25" hidden="false" customHeight="false" outlineLevel="0" collapsed="false">
      <c r="A23" s="278" t="s">
        <v>673</v>
      </c>
      <c r="B23" s="1" t="n">
        <v>0</v>
      </c>
      <c r="C23" s="1" t="n">
        <v>0</v>
      </c>
      <c r="D23" s="1" t="n">
        <v>0</v>
      </c>
      <c r="E23" s="1" t="n">
        <v>1</v>
      </c>
      <c r="F23" s="1" t="n">
        <v>0</v>
      </c>
      <c r="G23" s="2" t="n">
        <f aca="false">SUM(B23:F23)</f>
        <v>1</v>
      </c>
    </row>
    <row r="24" customFormat="false" ht="11.25" hidden="false" customHeight="false" outlineLevel="0" collapsed="false">
      <c r="A24" s="2" t="s">
        <v>10</v>
      </c>
      <c r="B24" s="5" t="n">
        <f aca="false">B23/B22</f>
        <v>0</v>
      </c>
      <c r="C24" s="5" t="n">
        <f aca="false">C23/C22</f>
        <v>0</v>
      </c>
      <c r="D24" s="5" t="n">
        <f aca="false">D23/D22</f>
        <v>0</v>
      </c>
      <c r="E24" s="5" t="n">
        <f aca="false">E23/E22</f>
        <v>0.1</v>
      </c>
      <c r="F24" s="5" t="n">
        <f aca="false">F23/F22</f>
        <v>0</v>
      </c>
      <c r="G24" s="5" t="n">
        <f aca="false">G23/G22</f>
        <v>0.0227272727272727</v>
      </c>
    </row>
    <row r="25" customFormat="false" ht="11.25" hidden="false" customHeight="false" outlineLevel="0" collapsed="false">
      <c r="A25" s="1" t="s">
        <v>675</v>
      </c>
    </row>
    <row r="27" customFormat="false" ht="11.25" hidden="false" customHeight="false" outlineLevel="0" collapsed="false">
      <c r="A27" s="1" t="s">
        <v>676</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P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RowHeight="11.25" outlineLevelRow="0" outlineLevelCol="0"/>
  <cols>
    <col collapsed="false" customWidth="true" hidden="false" outlineLevel="0" max="1" min="1" style="1" width="23.42"/>
    <col collapsed="false" customWidth="true" hidden="false" outlineLevel="0" max="13" min="2" style="1" width="9.14"/>
    <col collapsed="false" customWidth="true" hidden="false" outlineLevel="0" max="14" min="14" style="1" width="17.58"/>
    <col collapsed="false" customWidth="true" hidden="false" outlineLevel="0" max="1025" min="15" style="1" width="9.14"/>
  </cols>
  <sheetData>
    <row r="1" customFormat="false" ht="11.25" hidden="false" customHeight="false" outlineLevel="0" collapsed="false">
      <c r="A1" s="2" t="s">
        <v>57</v>
      </c>
    </row>
    <row r="2" customFormat="false" ht="11.25" hidden="false" customHeight="false" outlineLevel="0" collapsed="false">
      <c r="A2" s="2"/>
    </row>
    <row r="3" customFormat="false" ht="11.25" hidden="false" customHeight="false" outlineLevel="0" collapsed="false">
      <c r="B3" s="22" t="s">
        <v>58</v>
      </c>
      <c r="C3" s="22"/>
      <c r="D3" s="22"/>
      <c r="E3" s="22"/>
      <c r="F3" s="23" t="s">
        <v>59</v>
      </c>
      <c r="G3" s="23"/>
      <c r="H3" s="23"/>
      <c r="I3" s="23"/>
      <c r="J3" s="23" t="s">
        <v>60</v>
      </c>
      <c r="K3" s="23"/>
      <c r="L3" s="23"/>
      <c r="M3" s="23"/>
      <c r="N3" s="24" t="s">
        <v>5</v>
      </c>
      <c r="O3" s="25" t="s">
        <v>6</v>
      </c>
      <c r="P3" s="26"/>
    </row>
    <row r="4" customFormat="false" ht="22.5" hidden="false" customHeight="true" outlineLevel="0" collapsed="false">
      <c r="B4" s="21" t="s">
        <v>61</v>
      </c>
      <c r="C4" s="21" t="s">
        <v>62</v>
      </c>
      <c r="D4" s="21" t="s">
        <v>63</v>
      </c>
      <c r="E4" s="27" t="s">
        <v>64</v>
      </c>
      <c r="F4" s="28" t="s">
        <v>7</v>
      </c>
      <c r="G4" s="21" t="s">
        <v>8</v>
      </c>
      <c r="H4" s="21" t="s">
        <v>63</v>
      </c>
      <c r="I4" s="27" t="s">
        <v>64</v>
      </c>
      <c r="J4" s="29" t="s">
        <v>7</v>
      </c>
      <c r="K4" s="30" t="s">
        <v>8</v>
      </c>
      <c r="L4" s="30" t="s">
        <v>9</v>
      </c>
      <c r="M4" s="31" t="s">
        <v>10</v>
      </c>
      <c r="N4" s="32" t="s">
        <v>10</v>
      </c>
      <c r="O4" s="33" t="s">
        <v>10</v>
      </c>
      <c r="P4" s="33"/>
    </row>
    <row r="5" customFormat="false" ht="11.25" hidden="false" customHeight="false" outlineLevel="0" collapsed="false">
      <c r="A5" s="1" t="s">
        <v>65</v>
      </c>
      <c r="B5" s="34" t="n">
        <v>11</v>
      </c>
      <c r="C5" s="34" t="n">
        <v>15</v>
      </c>
      <c r="D5" s="34" t="n">
        <v>26</v>
      </c>
      <c r="E5" s="35" t="n">
        <v>0.42</v>
      </c>
      <c r="F5" s="36" t="n">
        <v>9</v>
      </c>
      <c r="G5" s="34" t="n">
        <v>17</v>
      </c>
      <c r="H5" s="34" t="n">
        <v>26</v>
      </c>
      <c r="I5" s="35" t="n">
        <v>0.35</v>
      </c>
      <c r="J5" s="37" t="n">
        <v>9</v>
      </c>
      <c r="K5" s="38" t="n">
        <v>17</v>
      </c>
      <c r="L5" s="38" t="n">
        <f aca="false">J5+K5</f>
        <v>26</v>
      </c>
      <c r="M5" s="39" t="n">
        <f aca="false">J5/L5</f>
        <v>0.346153846153846</v>
      </c>
      <c r="N5" s="16" t="n">
        <v>0.31</v>
      </c>
      <c r="O5" s="40" t="n">
        <v>0.33</v>
      </c>
      <c r="P5" s="40"/>
    </row>
    <row r="6" customFormat="false" ht="11.25" hidden="false" customHeight="false" outlineLevel="0" collapsed="false">
      <c r="A6" s="1" t="s">
        <v>66</v>
      </c>
      <c r="B6" s="34" t="n">
        <v>17</v>
      </c>
      <c r="C6" s="34" t="n">
        <v>15</v>
      </c>
      <c r="D6" s="34" t="n">
        <v>32</v>
      </c>
      <c r="E6" s="35" t="n">
        <v>0.53</v>
      </c>
      <c r="F6" s="36" t="n">
        <v>15</v>
      </c>
      <c r="G6" s="34" t="n">
        <v>17</v>
      </c>
      <c r="H6" s="34" t="n">
        <v>32</v>
      </c>
      <c r="I6" s="35" t="n">
        <v>0.47</v>
      </c>
      <c r="J6" s="37" t="n">
        <v>13</v>
      </c>
      <c r="K6" s="38" t="n">
        <v>19</v>
      </c>
      <c r="L6" s="38" t="n">
        <f aca="false">J6+K6</f>
        <v>32</v>
      </c>
      <c r="M6" s="39" t="n">
        <f aca="false">J6/L6</f>
        <v>0.40625</v>
      </c>
      <c r="N6" s="16" t="n">
        <v>0.41</v>
      </c>
      <c r="O6" s="40" t="n">
        <v>0.42</v>
      </c>
      <c r="P6" s="40"/>
    </row>
    <row r="7" customFormat="false" ht="11.25" hidden="false" customHeight="false" outlineLevel="0" collapsed="false">
      <c r="A7" s="1" t="s">
        <v>67</v>
      </c>
    </row>
    <row r="8" customFormat="false" ht="11.25" hidden="false" customHeight="false" outlineLevel="0" collapsed="false">
      <c r="A8" s="1" t="s">
        <v>68</v>
      </c>
    </row>
    <row r="9" customFormat="false" ht="11.25" hidden="false" customHeight="false" outlineLevel="0" collapsed="false">
      <c r="A9" s="1" t="s">
        <v>69</v>
      </c>
    </row>
    <row r="11" customFormat="false" ht="11.25" hidden="false" customHeight="false" outlineLevel="0" collapsed="false">
      <c r="A11" s="1" t="s">
        <v>70</v>
      </c>
    </row>
  </sheetData>
  <mergeCells count="6">
    <mergeCell ref="B3:E3"/>
    <mergeCell ref="F3:I3"/>
    <mergeCell ref="J3:M3"/>
    <mergeCell ref="O4:P4"/>
    <mergeCell ref="O5:P5"/>
    <mergeCell ref="O6:P6"/>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0.xml><?xml version="1.0" encoding="utf-8"?>
<worksheet xmlns="http://schemas.openxmlformats.org/spreadsheetml/2006/main" xmlns:r="http://schemas.openxmlformats.org/officeDocument/2006/relationships">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4" activeCellId="0" sqref="A34"/>
    </sheetView>
  </sheetViews>
  <sheetFormatPr defaultRowHeight="11.25" outlineLevelRow="0" outlineLevelCol="0"/>
  <cols>
    <col collapsed="false" customWidth="true" hidden="false" outlineLevel="0" max="1" min="1" style="1" width="28.42"/>
    <col collapsed="false" customWidth="true" hidden="false" outlineLevel="0" max="1025" min="2" style="1" width="9.14"/>
  </cols>
  <sheetData>
    <row r="1" customFormat="false" ht="11.25" hidden="false" customHeight="false" outlineLevel="0" collapsed="false">
      <c r="A1" s="2" t="s">
        <v>677</v>
      </c>
    </row>
    <row r="2" customFormat="false" ht="11.25" hidden="false" customHeight="false" outlineLevel="0" collapsed="false">
      <c r="A2" s="2"/>
    </row>
    <row r="3" customFormat="false" ht="11.25" hidden="false" customHeight="false" outlineLevel="0" collapsed="false">
      <c r="A3" s="2"/>
      <c r="B3" s="2" t="s">
        <v>678</v>
      </c>
      <c r="C3" s="2" t="s">
        <v>662</v>
      </c>
      <c r="D3" s="2" t="s">
        <v>663</v>
      </c>
      <c r="E3" s="2" t="s">
        <v>664</v>
      </c>
      <c r="F3" s="2" t="s">
        <v>665</v>
      </c>
      <c r="G3" s="2" t="s">
        <v>9</v>
      </c>
    </row>
    <row r="4" customFormat="false" ht="11.25" hidden="false" customHeight="false" outlineLevel="0" collapsed="false">
      <c r="A4" s="544" t="s">
        <v>679</v>
      </c>
      <c r="B4" s="133"/>
      <c r="C4" s="133"/>
      <c r="D4" s="133"/>
      <c r="E4" s="133"/>
      <c r="F4" s="133"/>
      <c r="G4" s="133"/>
    </row>
    <row r="5" customFormat="false" ht="11.25" hidden="false" customHeight="false" outlineLevel="0" collapsed="false">
      <c r="A5" s="1" t="s">
        <v>669</v>
      </c>
      <c r="B5" s="1" t="n">
        <v>13</v>
      </c>
      <c r="C5" s="1" t="n">
        <v>12</v>
      </c>
      <c r="D5" s="1" t="n">
        <v>12</v>
      </c>
      <c r="E5" s="1" t="n">
        <v>10</v>
      </c>
      <c r="F5" s="1" t="n">
        <v>9</v>
      </c>
      <c r="G5" s="2" t="n">
        <f aca="false">SUM(B5:F5)</f>
        <v>56</v>
      </c>
    </row>
    <row r="6" customFormat="false" ht="11.25" hidden="false" customHeight="false" outlineLevel="0" collapsed="false">
      <c r="A6" s="278" t="s">
        <v>668</v>
      </c>
      <c r="B6" s="1" t="n">
        <v>0</v>
      </c>
      <c r="C6" s="1" t="n">
        <v>0</v>
      </c>
      <c r="D6" s="1" t="n">
        <v>1</v>
      </c>
      <c r="E6" s="1" t="n">
        <v>0</v>
      </c>
      <c r="F6" s="1" t="n">
        <v>0</v>
      </c>
      <c r="G6" s="2" t="n">
        <f aca="false">SUM(B6:F6)</f>
        <v>1</v>
      </c>
    </row>
    <row r="7" customFormat="false" ht="11.25" hidden="false" customHeight="false" outlineLevel="0" collapsed="false">
      <c r="A7" s="2" t="s">
        <v>10</v>
      </c>
      <c r="B7" s="5" t="n">
        <f aca="false">B6/B5</f>
        <v>0</v>
      </c>
      <c r="C7" s="5" t="n">
        <f aca="false">C6/C5</f>
        <v>0</v>
      </c>
      <c r="D7" s="5" t="n">
        <f aca="false">D6/D5</f>
        <v>0.0833333333333333</v>
      </c>
      <c r="E7" s="5" t="n">
        <f aca="false">E6/E5</f>
        <v>0</v>
      </c>
      <c r="F7" s="5" t="n">
        <f aca="false">F6/F5</f>
        <v>0</v>
      </c>
      <c r="G7" s="5" t="n">
        <f aca="false">G6/G5</f>
        <v>0.0178571428571429</v>
      </c>
    </row>
    <row r="8" customFormat="false" ht="11.25" hidden="false" customHeight="false" outlineLevel="0" collapsed="false">
      <c r="A8" s="544" t="s">
        <v>680</v>
      </c>
      <c r="B8" s="133"/>
      <c r="C8" s="133"/>
      <c r="D8" s="133"/>
      <c r="E8" s="133"/>
      <c r="F8" s="133"/>
      <c r="G8" s="133"/>
    </row>
    <row r="9" customFormat="false" ht="11.25" hidden="false" customHeight="false" outlineLevel="0" collapsed="false">
      <c r="A9" s="1" t="s">
        <v>669</v>
      </c>
      <c r="B9" s="1" t="n">
        <v>8</v>
      </c>
      <c r="C9" s="1" t="n">
        <v>10</v>
      </c>
      <c r="D9" s="1" t="n">
        <v>10</v>
      </c>
      <c r="E9" s="1" t="n">
        <v>10</v>
      </c>
      <c r="F9" s="2" t="n">
        <v>9</v>
      </c>
      <c r="G9" s="2" t="n">
        <f aca="false">SUM(B9:F9)</f>
        <v>47</v>
      </c>
    </row>
    <row r="10" customFormat="false" ht="11.25" hidden="false" customHeight="false" outlineLevel="0" collapsed="false">
      <c r="A10" s="278" t="s">
        <v>668</v>
      </c>
      <c r="B10" s="1" t="n">
        <v>0</v>
      </c>
      <c r="C10" s="1" t="n">
        <v>2</v>
      </c>
      <c r="D10" s="1" t="n">
        <v>1</v>
      </c>
      <c r="E10" s="1" t="n">
        <v>2</v>
      </c>
      <c r="F10" s="2" t="n">
        <v>1</v>
      </c>
      <c r="G10" s="2" t="n">
        <f aca="false">SUM(B10:F10)</f>
        <v>6</v>
      </c>
    </row>
    <row r="11" customFormat="false" ht="11.25" hidden="false" customHeight="false" outlineLevel="0" collapsed="false">
      <c r="A11" s="544" t="s">
        <v>10</v>
      </c>
      <c r="B11" s="545" t="n">
        <f aca="false">B10/B9</f>
        <v>0</v>
      </c>
      <c r="C11" s="545" t="n">
        <f aca="false">C10/C9</f>
        <v>0.2</v>
      </c>
      <c r="D11" s="545" t="n">
        <f aca="false">D10/D9</f>
        <v>0.1</v>
      </c>
      <c r="E11" s="545" t="n">
        <f aca="false">E10/E9</f>
        <v>0.2</v>
      </c>
      <c r="F11" s="545" t="n">
        <f aca="false">F10/F9</f>
        <v>0.111111111111111</v>
      </c>
      <c r="G11" s="545" t="n">
        <f aca="false">F10/F9</f>
        <v>0.111111111111111</v>
      </c>
    </row>
    <row r="12" customFormat="false" ht="11.25" hidden="false" customHeight="false" outlineLevel="0" collapsed="false">
      <c r="A12" s="544" t="s">
        <v>681</v>
      </c>
      <c r="B12" s="133"/>
      <c r="C12" s="133"/>
      <c r="D12" s="133"/>
      <c r="E12" s="133"/>
      <c r="F12" s="133"/>
      <c r="G12" s="544"/>
    </row>
    <row r="13" customFormat="false" ht="11.25" hidden="false" customHeight="false" outlineLevel="0" collapsed="false">
      <c r="A13" s="1" t="s">
        <v>669</v>
      </c>
      <c r="B13" s="1" t="n">
        <v>9</v>
      </c>
      <c r="C13" s="1" t="n">
        <v>10</v>
      </c>
      <c r="D13" s="1" t="n">
        <v>10</v>
      </c>
      <c r="E13" s="1" t="n">
        <v>10</v>
      </c>
      <c r="F13" s="1" t="n">
        <v>9</v>
      </c>
      <c r="G13" s="2" t="n">
        <f aca="false">SUM(B13:F13)</f>
        <v>48</v>
      </c>
    </row>
    <row r="14" customFormat="false" ht="11.25" hidden="false" customHeight="false" outlineLevel="0" collapsed="false">
      <c r="A14" s="278" t="s">
        <v>668</v>
      </c>
      <c r="B14" s="1" t="n">
        <v>0</v>
      </c>
      <c r="C14" s="1" t="n">
        <v>1</v>
      </c>
      <c r="D14" s="1" t="n">
        <v>0</v>
      </c>
      <c r="E14" s="1" t="n">
        <v>1</v>
      </c>
      <c r="F14" s="1" t="n">
        <v>1</v>
      </c>
      <c r="G14" s="2" t="n">
        <f aca="false">SUM(B14:F14)</f>
        <v>3</v>
      </c>
    </row>
    <row r="15" customFormat="false" ht="11.25" hidden="false" customHeight="false" outlineLevel="0" collapsed="false">
      <c r="A15" s="2" t="s">
        <v>10</v>
      </c>
      <c r="B15" s="5" t="n">
        <f aca="false">B14/B13</f>
        <v>0</v>
      </c>
      <c r="C15" s="5" t="n">
        <f aca="false">C14/C13</f>
        <v>0.1</v>
      </c>
      <c r="D15" s="5" t="n">
        <f aca="false">D14/D13</f>
        <v>0</v>
      </c>
      <c r="E15" s="5" t="n">
        <f aca="false">E14/E13</f>
        <v>0.1</v>
      </c>
      <c r="F15" s="5" t="n">
        <f aca="false">F14/F13</f>
        <v>0.111111111111111</v>
      </c>
      <c r="G15" s="5" t="n">
        <f aca="false">G14/G13</f>
        <v>0.0625</v>
      </c>
    </row>
    <row r="16" customFormat="false" ht="11.25" hidden="false" customHeight="false" outlineLevel="0" collapsed="false">
      <c r="A16" s="544" t="s">
        <v>380</v>
      </c>
      <c r="B16" s="133"/>
      <c r="C16" s="133"/>
      <c r="D16" s="133"/>
      <c r="E16" s="133"/>
      <c r="F16" s="133"/>
      <c r="G16" s="544"/>
    </row>
    <row r="17" customFormat="false" ht="11.25" hidden="false" customHeight="false" outlineLevel="0" collapsed="false">
      <c r="A17" s="1" t="s">
        <v>682</v>
      </c>
      <c r="B17" s="1" t="n">
        <v>10</v>
      </c>
      <c r="C17" s="1" t="n">
        <v>10</v>
      </c>
      <c r="D17" s="1" t="n">
        <v>10</v>
      </c>
      <c r="E17" s="1" t="n">
        <v>10</v>
      </c>
      <c r="F17" s="1" t="n">
        <v>9</v>
      </c>
      <c r="G17" s="2" t="n">
        <f aca="false">SUM(B17:F17)</f>
        <v>49</v>
      </c>
    </row>
    <row r="18" customFormat="false" ht="11.25" hidden="false" customHeight="false" outlineLevel="0" collapsed="false">
      <c r="A18" s="278" t="s">
        <v>673</v>
      </c>
      <c r="B18" s="1" t="n">
        <v>4</v>
      </c>
      <c r="C18" s="1" t="n">
        <v>0</v>
      </c>
      <c r="D18" s="1" t="n">
        <v>2</v>
      </c>
      <c r="E18" s="1" t="n">
        <v>2</v>
      </c>
      <c r="F18" s="1" t="n">
        <v>2</v>
      </c>
      <c r="G18" s="2" t="n">
        <f aca="false">SUM(B18:F18)</f>
        <v>10</v>
      </c>
    </row>
    <row r="19" customFormat="false" ht="11.25" hidden="false" customHeight="false" outlineLevel="0" collapsed="false">
      <c r="A19" s="2" t="s">
        <v>10</v>
      </c>
      <c r="B19" s="5" t="n">
        <f aca="false">B18/B17</f>
        <v>0.4</v>
      </c>
      <c r="C19" s="5" t="n">
        <f aca="false">C18/C17</f>
        <v>0</v>
      </c>
      <c r="D19" s="5" t="n">
        <f aca="false">D18/D17</f>
        <v>0.2</v>
      </c>
      <c r="E19" s="5" t="n">
        <f aca="false">E18/E17</f>
        <v>0.2</v>
      </c>
      <c r="F19" s="5" t="n">
        <f aca="false">F18/F17</f>
        <v>0.222222222222222</v>
      </c>
      <c r="G19" s="5" t="n">
        <f aca="false">G18/G17</f>
        <v>0.204081632653061</v>
      </c>
    </row>
    <row r="20" customFormat="false" ht="11.25" hidden="false" customHeight="false" outlineLevel="0" collapsed="false">
      <c r="A20" s="2"/>
      <c r="B20" s="5"/>
      <c r="C20" s="5"/>
      <c r="D20" s="5"/>
      <c r="E20" s="5"/>
      <c r="F20" s="5"/>
      <c r="G20" s="5"/>
    </row>
    <row r="21" customFormat="false" ht="11.25" hidden="false" customHeight="false" outlineLevel="0" collapsed="false">
      <c r="A21" s="1" t="s">
        <v>676</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1.xml><?xml version="1.0" encoding="utf-8"?>
<worksheet xmlns="http://schemas.openxmlformats.org/spreadsheetml/2006/main" xmlns:r="http://schemas.openxmlformats.org/officeDocument/2006/relationships">
  <sheetPr filterMode="false">
    <tabColor rgb="FFE7E6E6"/>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6" activeCellId="0" sqref="F16"/>
    </sheetView>
  </sheetViews>
  <sheetFormatPr defaultRowHeight="11.25" outlineLevelRow="0" outlineLevelCol="0"/>
  <cols>
    <col collapsed="false" customWidth="true" hidden="false" outlineLevel="0" max="1" min="1" style="1" width="27"/>
    <col collapsed="false" customWidth="true" hidden="false" outlineLevel="0" max="1025" min="2" style="1" width="9.14"/>
  </cols>
  <sheetData>
    <row r="1" customFormat="false" ht="11.25" hidden="false" customHeight="false" outlineLevel="0" collapsed="false">
      <c r="A1" s="2" t="s">
        <v>683</v>
      </c>
    </row>
    <row r="2" customFormat="false" ht="11.25" hidden="false" customHeight="false" outlineLevel="0" collapsed="false">
      <c r="A2" s="2"/>
    </row>
    <row r="3" customFormat="false" ht="11.25" hidden="false" customHeight="false" outlineLevel="0" collapsed="false">
      <c r="B3" s="2" t="s">
        <v>7</v>
      </c>
      <c r="C3" s="2" t="s">
        <v>8</v>
      </c>
      <c r="D3" s="2" t="s">
        <v>577</v>
      </c>
      <c r="E3" s="2" t="s">
        <v>684</v>
      </c>
    </row>
    <row r="4" customFormat="false" ht="11.25" hidden="false" customHeight="false" outlineLevel="0" collapsed="false">
      <c r="A4" s="2" t="s">
        <v>685</v>
      </c>
      <c r="B4" s="1" t="n">
        <v>12</v>
      </c>
      <c r="C4" s="1" t="n">
        <v>32</v>
      </c>
      <c r="D4" s="1" t="n">
        <v>6</v>
      </c>
      <c r="E4" s="251" t="n">
        <f aca="false">12/50</f>
        <v>0.24</v>
      </c>
    </row>
    <row r="5" customFormat="false" ht="11.25" hidden="false" customHeight="false" outlineLevel="0" collapsed="false">
      <c r="A5" s="2" t="s">
        <v>686</v>
      </c>
      <c r="B5" s="1" t="n">
        <v>9</v>
      </c>
      <c r="C5" s="1" t="n">
        <v>25</v>
      </c>
      <c r="D5" s="1" t="n">
        <v>16</v>
      </c>
      <c r="E5" s="251" t="n">
        <f aca="false">9/50</f>
        <v>0.18</v>
      </c>
    </row>
    <row r="6" customFormat="false" ht="11.25" hidden="false" customHeight="false" outlineLevel="0" collapsed="false">
      <c r="A6" s="2" t="s">
        <v>687</v>
      </c>
      <c r="B6" s="1" t="n">
        <v>13</v>
      </c>
      <c r="C6" s="1" t="n">
        <v>33</v>
      </c>
      <c r="D6" s="1" t="n">
        <v>4</v>
      </c>
      <c r="E6" s="251" t="n">
        <f aca="false">13/50</f>
        <v>0.26</v>
      </c>
    </row>
    <row r="7" customFormat="false" ht="11.25" hidden="false" customHeight="false" outlineLevel="0" collapsed="false">
      <c r="A7" s="2"/>
      <c r="E7" s="251"/>
    </row>
    <row r="8" customFormat="false" ht="11.25" hidden="false" customHeight="false" outlineLevel="0" collapsed="false">
      <c r="A8" s="1" t="s">
        <v>688</v>
      </c>
      <c r="B8" s="5"/>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2.xml><?xml version="1.0" encoding="utf-8"?>
<worksheet xmlns="http://schemas.openxmlformats.org/spreadsheetml/2006/main" xmlns:r="http://schemas.openxmlformats.org/officeDocument/2006/relationships">
  <sheetPr filterMode="false">
    <pageSetUpPr fitToPage="false"/>
  </sheetPr>
  <dimension ref="A1:F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5" activeCellId="0" sqref="A35"/>
    </sheetView>
  </sheetViews>
  <sheetFormatPr defaultRowHeight="11.25" outlineLevelRow="0" outlineLevelCol="0"/>
  <cols>
    <col collapsed="false" customWidth="true" hidden="false" outlineLevel="0" max="1" min="1" style="1" width="36.42"/>
    <col collapsed="false" customWidth="true" hidden="false" outlineLevel="0" max="1025" min="2" style="1" width="9.14"/>
  </cols>
  <sheetData>
    <row r="1" customFormat="false" ht="11.25" hidden="false" customHeight="false" outlineLevel="0" collapsed="false">
      <c r="A1" s="2" t="s">
        <v>689</v>
      </c>
    </row>
    <row r="2" customFormat="false" ht="11.25" hidden="false" customHeight="false" outlineLevel="0" collapsed="false">
      <c r="A2" s="2"/>
    </row>
    <row r="3" customFormat="false" ht="11.25" hidden="false" customHeight="false" outlineLevel="0" collapsed="false">
      <c r="A3" s="2"/>
      <c r="B3" s="2" t="s">
        <v>690</v>
      </c>
      <c r="C3" s="2" t="s">
        <v>663</v>
      </c>
      <c r="D3" s="2" t="s">
        <v>664</v>
      </c>
      <c r="E3" s="2" t="s">
        <v>665</v>
      </c>
      <c r="F3" s="2" t="s">
        <v>9</v>
      </c>
    </row>
    <row r="4" customFormat="false" ht="11.25" hidden="false" customHeight="false" outlineLevel="0" collapsed="false">
      <c r="A4" s="544" t="s">
        <v>691</v>
      </c>
      <c r="B4" s="133"/>
      <c r="C4" s="133"/>
      <c r="D4" s="133"/>
      <c r="E4" s="133"/>
      <c r="F4" s="133"/>
    </row>
    <row r="5" customFormat="false" ht="11.25" hidden="false" customHeight="false" outlineLevel="0" collapsed="false">
      <c r="A5" s="1" t="s">
        <v>692</v>
      </c>
      <c r="B5" s="1" t="n">
        <v>6</v>
      </c>
      <c r="C5" s="1" t="n">
        <v>10</v>
      </c>
      <c r="D5" s="1" t="n">
        <v>19</v>
      </c>
      <c r="E5" s="1" t="n">
        <v>19</v>
      </c>
      <c r="F5" s="2" t="n">
        <f aca="false">SUM(B5:E5)</f>
        <v>54</v>
      </c>
    </row>
    <row r="6" customFormat="false" ht="11.25" hidden="false" customHeight="false" outlineLevel="0" collapsed="false">
      <c r="A6" s="1" t="s">
        <v>8</v>
      </c>
      <c r="B6" s="1" t="n">
        <v>5</v>
      </c>
      <c r="C6" s="1" t="n">
        <v>10</v>
      </c>
      <c r="D6" s="1" t="n">
        <v>17</v>
      </c>
      <c r="E6" s="1" t="n">
        <v>14</v>
      </c>
      <c r="F6" s="2" t="n">
        <f aca="false">SUM(B6:E6)</f>
        <v>46</v>
      </c>
    </row>
    <row r="7" customFormat="false" ht="11.25" hidden="false" customHeight="false" outlineLevel="0" collapsed="false">
      <c r="A7" s="1" t="s">
        <v>7</v>
      </c>
      <c r="B7" s="1" t="n">
        <v>0</v>
      </c>
      <c r="C7" s="1" t="n">
        <v>0</v>
      </c>
      <c r="D7" s="1" t="n">
        <v>1</v>
      </c>
      <c r="E7" s="1" t="n">
        <v>3</v>
      </c>
      <c r="F7" s="2" t="n">
        <f aca="false">SUM(B7:E7)</f>
        <v>4</v>
      </c>
    </row>
    <row r="8" customFormat="false" ht="11.25" hidden="false" customHeight="false" outlineLevel="0" collapsed="false">
      <c r="A8" s="1" t="s">
        <v>693</v>
      </c>
      <c r="B8" s="1" t="n">
        <v>1</v>
      </c>
      <c r="C8" s="1" t="n">
        <v>0</v>
      </c>
      <c r="D8" s="1" t="n">
        <v>1</v>
      </c>
      <c r="E8" s="1" t="n">
        <v>2</v>
      </c>
      <c r="F8" s="2" t="n">
        <f aca="false">SUM(B8:E8)</f>
        <v>4</v>
      </c>
    </row>
    <row r="9" customFormat="false" ht="11.25" hidden="false" customHeight="false" outlineLevel="0" collapsed="false">
      <c r="A9" s="2" t="s">
        <v>10</v>
      </c>
      <c r="B9" s="5" t="n">
        <f aca="false">B7/B5</f>
        <v>0</v>
      </c>
      <c r="C9" s="5" t="n">
        <f aca="false">C7/C5</f>
        <v>0</v>
      </c>
      <c r="D9" s="5" t="n">
        <f aca="false">D7/D5</f>
        <v>0.0526315789473684</v>
      </c>
      <c r="E9" s="5" t="n">
        <f aca="false">E7/E5</f>
        <v>0.157894736842105</v>
      </c>
      <c r="F9" s="5" t="n">
        <f aca="false">F7/F5</f>
        <v>0.0740740740740741</v>
      </c>
    </row>
    <row r="10" customFormat="false" ht="11.25" hidden="false" customHeight="false" outlineLevel="0" collapsed="false">
      <c r="A10" s="544" t="s">
        <v>694</v>
      </c>
      <c r="B10" s="544"/>
      <c r="C10" s="544"/>
      <c r="D10" s="544"/>
      <c r="E10" s="544"/>
      <c r="F10" s="544"/>
    </row>
    <row r="11" customFormat="false" ht="11.25" hidden="false" customHeight="false" outlineLevel="0" collapsed="false">
      <c r="A11" s="1" t="s">
        <v>695</v>
      </c>
      <c r="D11" s="1" t="n">
        <v>8</v>
      </c>
      <c r="E11" s="1" t="n">
        <v>9</v>
      </c>
      <c r="F11" s="1" t="n">
        <f aca="false">SUM(D11:E11)</f>
        <v>17</v>
      </c>
    </row>
    <row r="12" customFormat="false" ht="11.25" hidden="false" customHeight="false" outlineLevel="0" collapsed="false">
      <c r="A12" s="1" t="s">
        <v>8</v>
      </c>
      <c r="D12" s="1" t="n">
        <v>6</v>
      </c>
      <c r="E12" s="1" t="n">
        <v>8</v>
      </c>
      <c r="F12" s="1" t="n">
        <f aca="false">SUM(D12:E12)</f>
        <v>14</v>
      </c>
    </row>
    <row r="13" customFormat="false" ht="11.25" hidden="false" customHeight="false" outlineLevel="0" collapsed="false">
      <c r="A13" s="1" t="s">
        <v>7</v>
      </c>
      <c r="D13" s="1" t="n">
        <v>0</v>
      </c>
      <c r="E13" s="1" t="n">
        <v>1</v>
      </c>
      <c r="F13" s="1" t="n">
        <f aca="false">SUM(D13:E13)</f>
        <v>1</v>
      </c>
    </row>
    <row r="14" customFormat="false" ht="11.25" hidden="false" customHeight="false" outlineLevel="0" collapsed="false">
      <c r="A14" s="1" t="s">
        <v>693</v>
      </c>
      <c r="D14" s="1" t="n">
        <v>2</v>
      </c>
      <c r="E14" s="1" t="n">
        <v>0</v>
      </c>
      <c r="F14" s="1" t="n">
        <f aca="false">SUM(D14:E14)</f>
        <v>2</v>
      </c>
    </row>
    <row r="15" customFormat="false" ht="11.25" hidden="false" customHeight="false" outlineLevel="0" collapsed="false">
      <c r="A15" s="2" t="s">
        <v>10</v>
      </c>
      <c r="B15" s="5"/>
      <c r="C15" s="5"/>
      <c r="D15" s="5" t="n">
        <f aca="false">D13/D11</f>
        <v>0</v>
      </c>
      <c r="E15" s="5" t="n">
        <f aca="false">E13/E11</f>
        <v>0.111111111111111</v>
      </c>
      <c r="F15" s="5" t="n">
        <f aca="false">F13/F11</f>
        <v>0.0588235294117647</v>
      </c>
    </row>
    <row r="16" customFormat="false" ht="11.25" hidden="false" customHeight="false" outlineLevel="0" collapsed="false">
      <c r="A16" s="544" t="s">
        <v>696</v>
      </c>
      <c r="B16" s="133"/>
      <c r="C16" s="133"/>
      <c r="D16" s="133"/>
      <c r="E16" s="133"/>
      <c r="F16" s="133"/>
    </row>
    <row r="17" customFormat="false" ht="11.25" hidden="false" customHeight="false" outlineLevel="0" collapsed="false">
      <c r="A17" s="1" t="s">
        <v>697</v>
      </c>
      <c r="B17" s="1" t="n">
        <v>7</v>
      </c>
      <c r="C17" s="1" t="n">
        <v>18</v>
      </c>
      <c r="D17" s="1" t="n">
        <v>29</v>
      </c>
      <c r="E17" s="1" t="n">
        <v>24</v>
      </c>
      <c r="F17" s="1" t="n">
        <f aca="false">SUM(B17:E17)</f>
        <v>78</v>
      </c>
    </row>
    <row r="18" customFormat="false" ht="11.25" hidden="false" customHeight="false" outlineLevel="0" collapsed="false">
      <c r="A18" s="1" t="s">
        <v>8</v>
      </c>
      <c r="B18" s="1" t="n">
        <v>2</v>
      </c>
      <c r="C18" s="1" t="n">
        <v>10</v>
      </c>
      <c r="D18" s="1" t="n">
        <v>21</v>
      </c>
      <c r="E18" s="1" t="n">
        <v>19</v>
      </c>
      <c r="F18" s="1" t="n">
        <f aca="false">SUM(B18:E18)</f>
        <v>52</v>
      </c>
    </row>
    <row r="19" customFormat="false" ht="11.25" hidden="false" customHeight="false" outlineLevel="0" collapsed="false">
      <c r="A19" s="1" t="s">
        <v>7</v>
      </c>
      <c r="B19" s="1" t="n">
        <v>5</v>
      </c>
      <c r="C19" s="1" t="n">
        <v>8</v>
      </c>
      <c r="D19" s="1" t="n">
        <v>8</v>
      </c>
      <c r="E19" s="1" t="n">
        <v>5</v>
      </c>
      <c r="F19" s="1" t="n">
        <f aca="false">SUM(B19:E19)</f>
        <v>26</v>
      </c>
    </row>
    <row r="20" customFormat="false" ht="11.25" hidden="false" customHeight="false" outlineLevel="0" collapsed="false">
      <c r="A20" s="2" t="s">
        <v>10</v>
      </c>
      <c r="B20" s="5" t="n">
        <f aca="false">B19/B17</f>
        <v>0.714285714285714</v>
      </c>
      <c r="C20" s="5" t="n">
        <f aca="false">C19/C17</f>
        <v>0.444444444444444</v>
      </c>
      <c r="D20" s="5" t="n">
        <f aca="false">D19/D17</f>
        <v>0.275862068965517</v>
      </c>
      <c r="E20" s="5" t="n">
        <f aca="false">E19/E17</f>
        <v>0.208333333333333</v>
      </c>
      <c r="F20" s="5" t="n">
        <f aca="false">F19/F17</f>
        <v>0.333333333333333</v>
      </c>
    </row>
    <row r="21" customFormat="false" ht="11.25" hidden="false" customHeight="false" outlineLevel="0" collapsed="false">
      <c r="A21" s="1" t="s">
        <v>698</v>
      </c>
    </row>
    <row r="22" customFormat="false" ht="11.25" hidden="false" customHeight="false" outlineLevel="0" collapsed="false">
      <c r="A22" s="1" t="s">
        <v>699</v>
      </c>
    </row>
    <row r="24" customFormat="false" ht="11.25" hidden="false" customHeight="false" outlineLevel="0" collapsed="false">
      <c r="A24" s="1" t="s">
        <v>676</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3.xml><?xml version="1.0" encoding="utf-8"?>
<worksheet xmlns="http://schemas.openxmlformats.org/spreadsheetml/2006/main" xmlns:r="http://schemas.openxmlformats.org/officeDocument/2006/relationships">
  <sheetPr filterMode="false">
    <pageSetUpPr fitToPage="false"/>
  </sheetPr>
  <dimension ref="A1:F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4" activeCellId="0" sqref="C44"/>
    </sheetView>
  </sheetViews>
  <sheetFormatPr defaultRowHeight="11.25" outlineLevelRow="0" outlineLevelCol="0"/>
  <cols>
    <col collapsed="false" customWidth="true" hidden="false" outlineLevel="0" max="1" min="1" style="1" width="18"/>
    <col collapsed="false" customWidth="true" hidden="false" outlineLevel="0" max="1025" min="2" style="1" width="9.14"/>
  </cols>
  <sheetData>
    <row r="1" customFormat="false" ht="11.25" hidden="false" customHeight="false" outlineLevel="0" collapsed="false">
      <c r="A1" s="2" t="s">
        <v>700</v>
      </c>
    </row>
    <row r="2" customFormat="false" ht="11.25" hidden="false" customHeight="false" outlineLevel="0" collapsed="false">
      <c r="A2" s="2"/>
    </row>
    <row r="3" customFormat="false" ht="11.25" hidden="false" customHeight="false" outlineLevel="0" collapsed="false">
      <c r="B3" s="2" t="s">
        <v>701</v>
      </c>
      <c r="C3" s="2" t="s">
        <v>663</v>
      </c>
      <c r="D3" s="2" t="s">
        <v>664</v>
      </c>
      <c r="E3" s="2" t="s">
        <v>665</v>
      </c>
      <c r="F3" s="2" t="s">
        <v>9</v>
      </c>
    </row>
    <row r="4" customFormat="false" ht="11.25" hidden="false" customHeight="false" outlineLevel="0" collapsed="false">
      <c r="A4" s="129" t="s">
        <v>702</v>
      </c>
      <c r="B4" s="130"/>
      <c r="C4" s="130"/>
      <c r="D4" s="130"/>
      <c r="E4" s="130"/>
      <c r="F4" s="130"/>
    </row>
    <row r="5" customFormat="false" ht="11.25" hidden="false" customHeight="false" outlineLevel="0" collapsed="false">
      <c r="A5" s="1" t="s">
        <v>703</v>
      </c>
      <c r="B5" s="1" t="n">
        <v>16</v>
      </c>
      <c r="C5" s="1" t="n">
        <v>50</v>
      </c>
      <c r="D5" s="1" t="n">
        <v>53</v>
      </c>
      <c r="E5" s="1" t="n">
        <v>45</v>
      </c>
      <c r="F5" s="1" t="n">
        <v>172</v>
      </c>
    </row>
    <row r="6" customFormat="false" ht="11.25" hidden="false" customHeight="false" outlineLevel="0" collapsed="false">
      <c r="A6" s="278" t="s">
        <v>673</v>
      </c>
      <c r="B6" s="1" t="n">
        <v>1</v>
      </c>
      <c r="C6" s="1" t="n">
        <v>0</v>
      </c>
      <c r="D6" s="1" t="n">
        <v>8</v>
      </c>
      <c r="E6" s="1" t="n">
        <v>4</v>
      </c>
      <c r="F6" s="1" t="n">
        <v>15</v>
      </c>
    </row>
    <row r="7" customFormat="false" ht="11.25" hidden="false" customHeight="false" outlineLevel="0" collapsed="false">
      <c r="A7" s="2" t="s">
        <v>10</v>
      </c>
      <c r="B7" s="5" t="n">
        <f aca="false">B6/B5</f>
        <v>0.0625</v>
      </c>
      <c r="C7" s="5" t="n">
        <f aca="false">C6/C5</f>
        <v>0</v>
      </c>
      <c r="D7" s="5" t="n">
        <f aca="false">D6/D5</f>
        <v>0.150943396226415</v>
      </c>
      <c r="E7" s="5" t="n">
        <f aca="false">E6/E5</f>
        <v>0.0888888888888889</v>
      </c>
      <c r="F7" s="5" t="n">
        <f aca="false">F6/F5</f>
        <v>0.0872093023255814</v>
      </c>
    </row>
    <row r="8" customFormat="false" ht="11.25" hidden="false" customHeight="false" outlineLevel="0" collapsed="false">
      <c r="A8" s="1" t="s">
        <v>704</v>
      </c>
      <c r="B8" s="1" t="n">
        <v>3</v>
      </c>
      <c r="C8" s="1" t="n">
        <v>10</v>
      </c>
      <c r="D8" s="1" t="n">
        <v>10</v>
      </c>
      <c r="E8" s="1" t="n">
        <v>10</v>
      </c>
      <c r="F8" s="1" t="n">
        <v>35</v>
      </c>
    </row>
    <row r="9" customFormat="false" ht="11.25" hidden="false" customHeight="false" outlineLevel="0" collapsed="false">
      <c r="A9" s="278" t="s">
        <v>673</v>
      </c>
      <c r="B9" s="1" t="n">
        <v>0</v>
      </c>
      <c r="C9" s="1" t="n">
        <v>0</v>
      </c>
      <c r="D9" s="1" t="n">
        <v>3</v>
      </c>
      <c r="E9" s="1" t="n">
        <v>0</v>
      </c>
      <c r="F9" s="1" t="n">
        <v>4</v>
      </c>
    </row>
    <row r="10" customFormat="false" ht="11.25" hidden="false" customHeight="false" outlineLevel="0" collapsed="false">
      <c r="A10" s="2" t="s">
        <v>10</v>
      </c>
      <c r="B10" s="5" t="n">
        <f aca="false">B9/B8</f>
        <v>0</v>
      </c>
      <c r="C10" s="5" t="n">
        <f aca="false">C9/C8</f>
        <v>0</v>
      </c>
      <c r="D10" s="5" t="n">
        <f aca="false">D9/D8</f>
        <v>0.3</v>
      </c>
      <c r="E10" s="5" t="n">
        <f aca="false">E9/E8</f>
        <v>0</v>
      </c>
      <c r="F10" s="5" t="n">
        <f aca="false">F9/F8</f>
        <v>0.114285714285714</v>
      </c>
    </row>
    <row r="11" customFormat="false" ht="11.25" hidden="false" customHeight="false" outlineLevel="0" collapsed="false">
      <c r="A11" s="129" t="s">
        <v>705</v>
      </c>
      <c r="B11" s="130"/>
      <c r="C11" s="130"/>
      <c r="D11" s="130"/>
      <c r="E11" s="130"/>
      <c r="F11" s="130"/>
    </row>
    <row r="12" customFormat="false" ht="11.25" hidden="false" customHeight="false" outlineLevel="0" collapsed="false">
      <c r="A12" s="1" t="s">
        <v>703</v>
      </c>
      <c r="B12" s="1" t="n">
        <v>14</v>
      </c>
      <c r="C12" s="1" t="n">
        <v>55</v>
      </c>
      <c r="D12" s="1" t="n">
        <v>54</v>
      </c>
      <c r="E12" s="1" t="n">
        <v>35</v>
      </c>
      <c r="F12" s="1" t="n">
        <v>164</v>
      </c>
    </row>
    <row r="13" customFormat="false" ht="11.25" hidden="false" customHeight="false" outlineLevel="0" collapsed="false">
      <c r="A13" s="278" t="s">
        <v>673</v>
      </c>
      <c r="B13" s="1" t="n">
        <v>3</v>
      </c>
      <c r="C13" s="1" t="n">
        <v>10</v>
      </c>
      <c r="D13" s="1" t="n">
        <v>6</v>
      </c>
      <c r="E13" s="1" t="n">
        <v>6</v>
      </c>
      <c r="F13" s="1" t="n">
        <v>27</v>
      </c>
    </row>
    <row r="14" customFormat="false" ht="11.25" hidden="false" customHeight="false" outlineLevel="0" collapsed="false">
      <c r="A14" s="2" t="s">
        <v>10</v>
      </c>
      <c r="B14" s="5" t="n">
        <f aca="false">B13/B12</f>
        <v>0.214285714285714</v>
      </c>
      <c r="C14" s="5" t="n">
        <f aca="false">C13/C12</f>
        <v>0.181818181818182</v>
      </c>
      <c r="D14" s="5" t="n">
        <f aca="false">D13/D12</f>
        <v>0.111111111111111</v>
      </c>
      <c r="E14" s="5" t="n">
        <f aca="false">E13/E12</f>
        <v>0.171428571428571</v>
      </c>
      <c r="F14" s="5" t="n">
        <f aca="false">F13/F12</f>
        <v>0.164634146341463</v>
      </c>
    </row>
    <row r="15" customFormat="false" ht="11.25" hidden="false" customHeight="false" outlineLevel="0" collapsed="false">
      <c r="A15" s="1" t="s">
        <v>704</v>
      </c>
      <c r="B15" s="1" t="n">
        <v>3</v>
      </c>
      <c r="C15" s="1" t="n">
        <v>15</v>
      </c>
      <c r="D15" s="1" t="n">
        <v>10</v>
      </c>
      <c r="E15" s="1" t="n">
        <v>6</v>
      </c>
      <c r="F15" s="1" t="n">
        <v>35</v>
      </c>
    </row>
    <row r="16" customFormat="false" ht="11.25" hidden="false" customHeight="false" outlineLevel="0" collapsed="false">
      <c r="A16" s="278" t="s">
        <v>673</v>
      </c>
      <c r="B16" s="1" t="n">
        <v>1</v>
      </c>
      <c r="C16" s="1" t="n">
        <v>3</v>
      </c>
      <c r="D16" s="1" t="n">
        <v>1</v>
      </c>
      <c r="E16" s="1" t="n">
        <v>0</v>
      </c>
      <c r="F16" s="1" t="n">
        <f aca="false">SUM(B16:E16)</f>
        <v>5</v>
      </c>
    </row>
    <row r="17" customFormat="false" ht="11.25" hidden="false" customHeight="false" outlineLevel="0" collapsed="false">
      <c r="A17" s="2" t="s">
        <v>10</v>
      </c>
      <c r="B17" s="5" t="n">
        <f aca="false">B16/B15</f>
        <v>0.333333333333333</v>
      </c>
      <c r="C17" s="5" t="n">
        <f aca="false">C16/C15</f>
        <v>0.2</v>
      </c>
      <c r="D17" s="5" t="n">
        <f aca="false">D16/D15</f>
        <v>0.1</v>
      </c>
      <c r="E17" s="5" t="n">
        <f aca="false">E16/E15</f>
        <v>0</v>
      </c>
      <c r="F17" s="5" t="n">
        <f aca="false">F16/F15</f>
        <v>0.142857142857143</v>
      </c>
    </row>
    <row r="18" customFormat="false" ht="11.25" hidden="false" customHeight="false" outlineLevel="0" collapsed="false">
      <c r="A18" s="1" t="s">
        <v>706</v>
      </c>
      <c r="B18" s="5"/>
      <c r="C18" s="5"/>
      <c r="D18" s="5"/>
      <c r="E18" s="5"/>
      <c r="F18" s="5"/>
    </row>
    <row r="19" customFormat="false" ht="11.25" hidden="false" customHeight="false" outlineLevel="0" collapsed="false">
      <c r="B19" s="5"/>
      <c r="C19" s="5"/>
      <c r="D19" s="5"/>
      <c r="E19" s="5"/>
      <c r="F19" s="5"/>
    </row>
    <row r="20" customFormat="false" ht="11.25" hidden="false" customHeight="false" outlineLevel="0" collapsed="false">
      <c r="A20" s="1" t="s">
        <v>676</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4.xml><?xml version="1.0" encoding="utf-8"?>
<worksheet xmlns="http://schemas.openxmlformats.org/spreadsheetml/2006/main" xmlns:r="http://schemas.openxmlformats.org/officeDocument/2006/relationships">
  <sheetPr filterMode="false">
    <pageSetUpPr fitToPage="false"/>
  </sheetPr>
  <dimension ref="A1:P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8" activeCellId="0" sqref="A28"/>
    </sheetView>
  </sheetViews>
  <sheetFormatPr defaultRowHeight="11.25" outlineLevelRow="0" outlineLevelCol="0"/>
  <cols>
    <col collapsed="false" customWidth="true" hidden="false" outlineLevel="0" max="1" min="1" style="1" width="32.29"/>
    <col collapsed="false" customWidth="true" hidden="false" outlineLevel="0" max="1025" min="2" style="1" width="9.14"/>
  </cols>
  <sheetData>
    <row r="1" customFormat="false" ht="11.25" hidden="false" customHeight="false" outlineLevel="0" collapsed="false">
      <c r="A1" s="2" t="s">
        <v>707</v>
      </c>
    </row>
    <row r="2" customFormat="false" ht="11.25" hidden="false" customHeight="false" outlineLevel="0" collapsed="false">
      <c r="A2" s="2"/>
    </row>
    <row r="3" customFormat="false" ht="11.25" hidden="false" customHeight="false" outlineLevel="0" collapsed="false">
      <c r="B3" s="349" t="n">
        <v>2018</v>
      </c>
      <c r="C3" s="349"/>
      <c r="D3" s="349"/>
      <c r="E3" s="349"/>
      <c r="F3" s="473" t="n">
        <v>2017</v>
      </c>
      <c r="G3" s="473" t="n">
        <v>2016</v>
      </c>
      <c r="H3" s="12" t="n">
        <v>2015</v>
      </c>
      <c r="I3" s="12" t="n">
        <v>2014</v>
      </c>
      <c r="J3" s="12" t="n">
        <v>2013</v>
      </c>
      <c r="K3" s="12" t="n">
        <v>2012</v>
      </c>
      <c r="L3" s="12" t="n">
        <v>2011</v>
      </c>
    </row>
    <row r="4" customFormat="false" ht="22.5" hidden="false" customHeight="false" outlineLevel="0" collapsed="false">
      <c r="B4" s="546" t="s">
        <v>7</v>
      </c>
      <c r="C4" s="546" t="s">
        <v>8</v>
      </c>
      <c r="D4" s="546" t="s">
        <v>9</v>
      </c>
      <c r="E4" s="547" t="s">
        <v>10</v>
      </c>
      <c r="F4" s="548" t="s">
        <v>10</v>
      </c>
      <c r="G4" s="548" t="s">
        <v>10</v>
      </c>
      <c r="H4" s="548" t="s">
        <v>10</v>
      </c>
      <c r="I4" s="548" t="s">
        <v>10</v>
      </c>
      <c r="J4" s="548" t="s">
        <v>10</v>
      </c>
      <c r="K4" s="548" t="s">
        <v>10</v>
      </c>
      <c r="L4" s="548" t="s">
        <v>10</v>
      </c>
    </row>
    <row r="5" customFormat="false" ht="11.25" hidden="false" customHeight="false" outlineLevel="0" collapsed="false">
      <c r="A5" s="1" t="s">
        <v>708</v>
      </c>
      <c r="B5" s="34" t="n">
        <v>24</v>
      </c>
      <c r="C5" s="34" t="n">
        <v>36</v>
      </c>
      <c r="D5" s="34" t="n">
        <v>56</v>
      </c>
      <c r="E5" s="13" t="n">
        <f aca="false">B5/D5</f>
        <v>0.428571428571429</v>
      </c>
      <c r="F5" s="121" t="n">
        <v>0.38</v>
      </c>
      <c r="G5" s="121" t="n">
        <v>0.380952380952381</v>
      </c>
      <c r="H5" s="16" t="n">
        <v>0.40625</v>
      </c>
      <c r="I5" s="16" t="n">
        <v>0.39</v>
      </c>
      <c r="J5" s="16" t="n">
        <v>0.41</v>
      </c>
      <c r="K5" s="16" t="n">
        <v>0.38</v>
      </c>
      <c r="L5" s="16" t="n">
        <v>0.37</v>
      </c>
    </row>
    <row r="6" customFormat="false" ht="11.25" hidden="false" customHeight="false" outlineLevel="0" collapsed="false">
      <c r="A6" s="1" t="s">
        <v>709</v>
      </c>
      <c r="B6" s="34" t="n">
        <v>14</v>
      </c>
      <c r="C6" s="34" t="n">
        <v>36</v>
      </c>
      <c r="D6" s="34" t="n">
        <v>46</v>
      </c>
      <c r="E6" s="13" t="n">
        <f aca="false">B6/D6</f>
        <v>0.304347826086957</v>
      </c>
      <c r="F6" s="121" t="n">
        <v>0.24</v>
      </c>
      <c r="G6" s="121" t="n">
        <v>0.25</v>
      </c>
      <c r="H6" s="16" t="n">
        <v>0.254901960784314</v>
      </c>
      <c r="I6" s="16" t="n">
        <v>0.26</v>
      </c>
      <c r="J6" s="16" t="n">
        <v>0.27</v>
      </c>
      <c r="K6" s="16" t="n">
        <v>0.24</v>
      </c>
      <c r="L6" s="16" t="n">
        <v>0.22</v>
      </c>
    </row>
    <row r="7" customFormat="false" ht="11.25" hidden="false" customHeight="false" outlineLevel="0" collapsed="false">
      <c r="A7" s="1" t="s">
        <v>710</v>
      </c>
      <c r="B7" s="34" t="n">
        <v>1</v>
      </c>
      <c r="C7" s="34" t="n">
        <v>5</v>
      </c>
      <c r="D7" s="34" t="n">
        <v>6</v>
      </c>
      <c r="E7" s="13" t="n">
        <f aca="false">B7/D7</f>
        <v>0.166666666666667</v>
      </c>
      <c r="F7" s="121" t="n">
        <v>0.17</v>
      </c>
      <c r="G7" s="121" t="n">
        <v>0.166666666666667</v>
      </c>
      <c r="H7" s="16" t="n">
        <v>0.166666666666667</v>
      </c>
      <c r="I7" s="16" t="n">
        <v>0.5</v>
      </c>
      <c r="J7" s="16" t="n">
        <v>0.5</v>
      </c>
      <c r="K7" s="16" t="n">
        <v>0.33</v>
      </c>
      <c r="L7" s="16" t="n">
        <v>0.5</v>
      </c>
    </row>
    <row r="8" customFormat="false" ht="11.25" hidden="false" customHeight="false" outlineLevel="0" collapsed="false">
      <c r="A8" s="1" t="s">
        <v>711</v>
      </c>
    </row>
    <row r="9" customFormat="false" ht="15" hidden="false" customHeight="true" outlineLevel="0" collapsed="false">
      <c r="A9" s="510" t="s">
        <v>712</v>
      </c>
      <c r="B9" s="510"/>
      <c r="C9" s="510"/>
      <c r="D9" s="510"/>
      <c r="E9" s="510"/>
      <c r="F9" s="510"/>
      <c r="G9" s="510"/>
      <c r="H9" s="510"/>
      <c r="I9" s="510"/>
      <c r="J9" s="510"/>
      <c r="K9" s="510"/>
      <c r="L9" s="510"/>
      <c r="M9" s="510"/>
      <c r="N9" s="510"/>
      <c r="O9" s="510"/>
      <c r="P9" s="510"/>
    </row>
    <row r="10" customFormat="false" ht="15" hidden="false" customHeight="true" outlineLevel="0" collapsed="false">
      <c r="A10" s="510"/>
      <c r="B10" s="510"/>
      <c r="C10" s="510"/>
      <c r="D10" s="510"/>
      <c r="E10" s="510"/>
      <c r="F10" s="510"/>
      <c r="G10" s="510"/>
      <c r="H10" s="510"/>
      <c r="I10" s="510"/>
      <c r="J10" s="510"/>
      <c r="K10" s="510"/>
      <c r="L10" s="510"/>
      <c r="M10" s="510"/>
      <c r="N10" s="510"/>
      <c r="O10" s="510"/>
      <c r="P10" s="510"/>
    </row>
    <row r="11" customFormat="false" ht="11.25" hidden="false" customHeight="false" outlineLevel="0" collapsed="false">
      <c r="A11" s="1" t="s">
        <v>676</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5.xml><?xml version="1.0" encoding="utf-8"?>
<worksheet xmlns="http://schemas.openxmlformats.org/spreadsheetml/2006/main" xmlns:r="http://schemas.openxmlformats.org/officeDocument/2006/relationships">
  <sheetPr filterMode="false">
    <pageSetUpPr fitToPage="false"/>
  </sheetPr>
  <dimension ref="A1:N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0" activeCellId="0" sqref="E20"/>
    </sheetView>
  </sheetViews>
  <sheetFormatPr defaultRowHeight="11.25" outlineLevelRow="0" outlineLevelCol="0"/>
  <cols>
    <col collapsed="false" customWidth="true" hidden="false" outlineLevel="0" max="1025" min="1" style="1" width="9.14"/>
  </cols>
  <sheetData>
    <row r="1" customFormat="false" ht="11.25" hidden="false" customHeight="false" outlineLevel="0" collapsed="false">
      <c r="A1" s="2" t="s">
        <v>713</v>
      </c>
    </row>
    <row r="2" customFormat="false" ht="11.25" hidden="false" customHeight="false" outlineLevel="0" collapsed="false">
      <c r="A2" s="2"/>
    </row>
    <row r="3" customFormat="false" ht="11.25" hidden="false" customHeight="false" outlineLevel="0" collapsed="false">
      <c r="B3" s="2" t="s">
        <v>714</v>
      </c>
      <c r="C3" s="2" t="s">
        <v>715</v>
      </c>
      <c r="D3" s="2" t="s">
        <v>716</v>
      </c>
      <c r="E3" s="2" t="s">
        <v>717</v>
      </c>
      <c r="F3" s="2" t="s">
        <v>718</v>
      </c>
      <c r="G3" s="2" t="s">
        <v>719</v>
      </c>
      <c r="H3" s="2" t="s">
        <v>720</v>
      </c>
      <c r="I3" s="2" t="s">
        <v>678</v>
      </c>
      <c r="J3" s="2" t="s">
        <v>662</v>
      </c>
      <c r="K3" s="2" t="s">
        <v>663</v>
      </c>
      <c r="L3" s="2" t="s">
        <v>664</v>
      </c>
      <c r="M3" s="2" t="s">
        <v>665</v>
      </c>
      <c r="N3" s="2" t="s">
        <v>9</v>
      </c>
    </row>
    <row r="4" customFormat="false" ht="11.25" hidden="false" customHeight="false" outlineLevel="0" collapsed="false">
      <c r="A4" s="544" t="s">
        <v>721</v>
      </c>
      <c r="B4" s="133"/>
      <c r="C4" s="133"/>
      <c r="D4" s="133"/>
      <c r="E4" s="133"/>
      <c r="F4" s="133"/>
      <c r="G4" s="133"/>
      <c r="H4" s="133"/>
      <c r="I4" s="133"/>
      <c r="J4" s="133"/>
      <c r="K4" s="133"/>
      <c r="L4" s="133"/>
      <c r="M4" s="133"/>
      <c r="N4" s="133"/>
    </row>
    <row r="5" customFormat="false" ht="11.25" hidden="false" customHeight="false" outlineLevel="0" collapsed="false">
      <c r="A5" s="1" t="s">
        <v>8</v>
      </c>
      <c r="B5" s="1" t="n">
        <v>11</v>
      </c>
      <c r="C5" s="1" t="n">
        <v>15</v>
      </c>
      <c r="D5" s="1" t="n">
        <v>22</v>
      </c>
      <c r="E5" s="1" t="n">
        <v>34</v>
      </c>
      <c r="F5" s="1" t="n">
        <v>26</v>
      </c>
      <c r="G5" s="1" t="n">
        <v>39</v>
      </c>
      <c r="H5" s="1" t="n">
        <v>44</v>
      </c>
      <c r="I5" s="1" t="n">
        <v>67</v>
      </c>
      <c r="J5" s="1" t="n">
        <v>71</v>
      </c>
      <c r="K5" s="1" t="n">
        <v>90</v>
      </c>
      <c r="L5" s="1" t="n">
        <v>96</v>
      </c>
      <c r="M5" s="1" t="n">
        <v>73</v>
      </c>
      <c r="N5" s="2" t="n">
        <f aca="false">SUM(B5:M5)</f>
        <v>588</v>
      </c>
    </row>
    <row r="6" customFormat="false" ht="11.25" hidden="false" customHeight="false" outlineLevel="0" collapsed="false">
      <c r="A6" s="1" t="s">
        <v>7</v>
      </c>
      <c r="B6" s="1" t="n">
        <v>2</v>
      </c>
      <c r="C6" s="1" t="n">
        <v>4</v>
      </c>
      <c r="D6" s="1" t="n">
        <v>2</v>
      </c>
      <c r="E6" s="1" t="n">
        <v>6</v>
      </c>
      <c r="F6" s="1" t="n">
        <v>9</v>
      </c>
      <c r="G6" s="1" t="n">
        <v>8</v>
      </c>
      <c r="H6" s="1" t="n">
        <v>16</v>
      </c>
      <c r="I6" s="1" t="n">
        <v>18</v>
      </c>
      <c r="J6" s="1" t="n">
        <v>22</v>
      </c>
      <c r="K6" s="1" t="n">
        <v>32</v>
      </c>
      <c r="L6" s="1" t="n">
        <v>32</v>
      </c>
      <c r="M6" s="1" t="n">
        <v>50</v>
      </c>
      <c r="N6" s="2" t="n">
        <f aca="false">SUM(B6:M6)</f>
        <v>201</v>
      </c>
    </row>
    <row r="7" customFormat="false" ht="11.25" hidden="false" customHeight="false" outlineLevel="0" collapsed="false">
      <c r="A7" s="2" t="s">
        <v>9</v>
      </c>
      <c r="B7" s="2" t="n">
        <v>13</v>
      </c>
      <c r="C7" s="2" t="n">
        <v>17</v>
      </c>
      <c r="D7" s="2" t="n">
        <v>24</v>
      </c>
      <c r="E7" s="2" t="n">
        <v>40</v>
      </c>
      <c r="F7" s="2" t="n">
        <v>35</v>
      </c>
      <c r="G7" s="2" t="n">
        <v>47</v>
      </c>
      <c r="H7" s="2" t="n">
        <v>60</v>
      </c>
      <c r="I7" s="2" t="n">
        <v>85</v>
      </c>
      <c r="J7" s="2" t="n">
        <v>93</v>
      </c>
      <c r="K7" s="2" t="n">
        <v>122</v>
      </c>
      <c r="L7" s="2" t="n">
        <v>128</v>
      </c>
      <c r="M7" s="2" t="n">
        <f aca="false">M5+M6</f>
        <v>123</v>
      </c>
      <c r="N7" s="2" t="n">
        <f aca="false">SUM(B7:M7)</f>
        <v>787</v>
      </c>
    </row>
    <row r="8" customFormat="false" ht="11.25" hidden="false" customHeight="false" outlineLevel="0" collapsed="false">
      <c r="A8" s="2" t="s">
        <v>10</v>
      </c>
      <c r="B8" s="5" t="n">
        <v>0.15</v>
      </c>
      <c r="C8" s="5" t="n">
        <v>0.24</v>
      </c>
      <c r="D8" s="5" t="n">
        <v>0.08</v>
      </c>
      <c r="E8" s="5" t="n">
        <v>0.15</v>
      </c>
      <c r="F8" s="5" t="n">
        <v>0.26</v>
      </c>
      <c r="G8" s="5" t="n">
        <v>0.17</v>
      </c>
      <c r="H8" s="5" t="n">
        <v>0.27</v>
      </c>
      <c r="I8" s="5" t="n">
        <v>0.21</v>
      </c>
      <c r="J8" s="5" t="n">
        <v>0.24</v>
      </c>
      <c r="K8" s="5" t="n">
        <v>0.26</v>
      </c>
      <c r="L8" s="5" t="n">
        <v>0.25</v>
      </c>
      <c r="M8" s="5" t="n">
        <f aca="false">M6/M7</f>
        <v>0.40650406504065</v>
      </c>
      <c r="N8" s="5" t="n">
        <f aca="false">N6/N7</f>
        <v>0.255400254129606</v>
      </c>
    </row>
    <row r="9" customFormat="false" ht="11.25" hidden="false" customHeight="false" outlineLevel="0" collapsed="false">
      <c r="A9" s="1" t="s">
        <v>722</v>
      </c>
      <c r="B9" s="5"/>
      <c r="C9" s="5"/>
      <c r="D9" s="5"/>
      <c r="E9" s="5"/>
      <c r="F9" s="5"/>
      <c r="G9" s="5"/>
      <c r="H9" s="5"/>
      <c r="I9" s="5"/>
      <c r="J9" s="5"/>
      <c r="K9" s="5"/>
      <c r="L9" s="5"/>
      <c r="M9" s="5"/>
      <c r="N9" s="5"/>
    </row>
    <row r="10" customFormat="false" ht="11.25" hidden="false" customHeight="false" outlineLevel="0" collapsed="false">
      <c r="B10" s="5"/>
      <c r="C10" s="5"/>
      <c r="D10" s="5"/>
      <c r="E10" s="5"/>
      <c r="F10" s="5"/>
      <c r="G10" s="5"/>
      <c r="H10" s="5"/>
      <c r="I10" s="5"/>
      <c r="J10" s="5"/>
      <c r="K10" s="5"/>
      <c r="L10" s="5"/>
      <c r="M10" s="5"/>
      <c r="N10" s="5"/>
    </row>
    <row r="11" customFormat="false" ht="11.25" hidden="false" customHeight="false" outlineLevel="0" collapsed="false">
      <c r="A11" s="1" t="s">
        <v>676</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6.xml><?xml version="1.0" encoding="utf-8"?>
<worksheet xmlns="http://schemas.openxmlformats.org/spreadsheetml/2006/main" xmlns:r="http://schemas.openxmlformats.org/officeDocument/2006/relationships">
  <sheetPr filterMode="false">
    <pageSetUpPr fitToPage="false"/>
  </sheetPr>
  <dimension ref="A1:M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1.25" outlineLevelRow="0" outlineLevelCol="0"/>
  <cols>
    <col collapsed="false" customWidth="true" hidden="false" outlineLevel="0" max="1025" min="1" style="1" width="9.14"/>
  </cols>
  <sheetData>
    <row r="1" customFormat="false" ht="11.25" hidden="false" customHeight="false" outlineLevel="0" collapsed="false">
      <c r="A1" s="2" t="s">
        <v>723</v>
      </c>
    </row>
    <row r="2" customFormat="false" ht="11.25" hidden="false" customHeight="false" outlineLevel="0" collapsed="false">
      <c r="A2" s="2"/>
    </row>
    <row r="3" customFormat="false" ht="11.25" hidden="false" customHeight="false" outlineLevel="0" collapsed="false">
      <c r="A3" s="2"/>
      <c r="B3" s="3" t="s">
        <v>724</v>
      </c>
      <c r="C3" s="3"/>
      <c r="D3" s="3"/>
      <c r="E3" s="3"/>
      <c r="F3" s="3" t="s">
        <v>725</v>
      </c>
      <c r="G3" s="3"/>
      <c r="H3" s="3"/>
      <c r="I3" s="3"/>
      <c r="J3" s="3" t="s">
        <v>726</v>
      </c>
      <c r="K3" s="3"/>
      <c r="L3" s="3"/>
      <c r="M3" s="3"/>
    </row>
    <row r="4" customFormat="false" ht="11.25" hidden="false" customHeight="false" outlineLevel="0" collapsed="false">
      <c r="B4" s="2" t="s">
        <v>7</v>
      </c>
      <c r="C4" s="2" t="s">
        <v>8</v>
      </c>
      <c r="D4" s="30" t="s">
        <v>9</v>
      </c>
      <c r="E4" s="11" t="s">
        <v>10</v>
      </c>
      <c r="F4" s="2" t="s">
        <v>7</v>
      </c>
      <c r="G4" s="2" t="s">
        <v>8</v>
      </c>
      <c r="H4" s="11" t="s">
        <v>9</v>
      </c>
      <c r="I4" s="2" t="s">
        <v>10</v>
      </c>
      <c r="J4" s="2" t="s">
        <v>7</v>
      </c>
      <c r="K4" s="2" t="s">
        <v>8</v>
      </c>
      <c r="L4" s="30" t="s">
        <v>9</v>
      </c>
      <c r="M4" s="11" t="s">
        <v>10</v>
      </c>
    </row>
    <row r="5" customFormat="false" ht="11.25" hidden="false" customHeight="false" outlineLevel="0" collapsed="false">
      <c r="A5" s="1" t="n">
        <v>2014</v>
      </c>
      <c r="B5" s="1" t="n">
        <v>269</v>
      </c>
      <c r="C5" s="1" t="n">
        <v>374</v>
      </c>
      <c r="D5" s="34" t="n">
        <v>643</v>
      </c>
      <c r="E5" s="13" t="n">
        <v>0.418351477449456</v>
      </c>
      <c r="F5" s="1" t="n">
        <v>69</v>
      </c>
      <c r="G5" s="1" t="n">
        <v>104</v>
      </c>
      <c r="H5" s="26" t="n">
        <v>173</v>
      </c>
      <c r="I5" s="5" t="n">
        <v>0.398843930635838</v>
      </c>
      <c r="J5" s="1" t="n">
        <v>15</v>
      </c>
      <c r="K5" s="1" t="n">
        <v>60</v>
      </c>
      <c r="L5" s="34" t="n">
        <v>75</v>
      </c>
      <c r="M5" s="13" t="n">
        <v>0.2</v>
      </c>
    </row>
    <row r="6" customFormat="false" ht="11.25" hidden="false" customHeight="false" outlineLevel="0" collapsed="false">
      <c r="A6" s="1" t="n">
        <v>2015</v>
      </c>
      <c r="B6" s="1" t="n">
        <v>258</v>
      </c>
      <c r="C6" s="1" t="n">
        <v>376</v>
      </c>
      <c r="D6" s="34" t="n">
        <v>634</v>
      </c>
      <c r="E6" s="13" t="n">
        <v>0.406940063091483</v>
      </c>
      <c r="F6" s="1" t="n">
        <v>58</v>
      </c>
      <c r="G6" s="1" t="n">
        <v>124</v>
      </c>
      <c r="H6" s="26" t="n">
        <v>182</v>
      </c>
      <c r="I6" s="5" t="n">
        <v>0.318681318681319</v>
      </c>
      <c r="J6" s="1" t="n">
        <v>15</v>
      </c>
      <c r="K6" s="1" t="n">
        <v>34</v>
      </c>
      <c r="L6" s="34" t="n">
        <v>49</v>
      </c>
      <c r="M6" s="13" t="n">
        <v>0.306122448979592</v>
      </c>
    </row>
    <row r="7" customFormat="false" ht="11.25" hidden="false" customHeight="false" outlineLevel="0" collapsed="false">
      <c r="A7" s="1" t="n">
        <v>2016</v>
      </c>
      <c r="B7" s="1" t="n">
        <v>273</v>
      </c>
      <c r="C7" s="1" t="n">
        <v>315</v>
      </c>
      <c r="D7" s="34" t="n">
        <v>588</v>
      </c>
      <c r="E7" s="13" t="n">
        <v>0.464285714285714</v>
      </c>
      <c r="F7" s="1" t="n">
        <v>68</v>
      </c>
      <c r="G7" s="1" t="n">
        <v>107</v>
      </c>
      <c r="H7" s="26" t="n">
        <v>175</v>
      </c>
      <c r="I7" s="5" t="n">
        <v>0.388571428571429</v>
      </c>
      <c r="J7" s="1" t="n">
        <v>27</v>
      </c>
      <c r="K7" s="1" t="n">
        <v>43</v>
      </c>
      <c r="L7" s="34" t="n">
        <v>70</v>
      </c>
      <c r="M7" s="13" t="n">
        <v>0.385714285714286</v>
      </c>
    </row>
    <row r="8" customFormat="false" ht="11.25" hidden="false" customHeight="false" outlineLevel="0" collapsed="false">
      <c r="A8" s="1" t="n">
        <v>2017</v>
      </c>
      <c r="B8" s="1" t="n">
        <f aca="false">95+86</f>
        <v>181</v>
      </c>
      <c r="C8" s="1" t="n">
        <f aca="false">139+72</f>
        <v>211</v>
      </c>
      <c r="D8" s="34" t="n">
        <f aca="false">B8+C8</f>
        <v>392</v>
      </c>
      <c r="E8" s="13" t="n">
        <f aca="false">B8/D8</f>
        <v>0.461734693877551</v>
      </c>
      <c r="F8" s="1" t="n">
        <f aca="false">29+24</f>
        <v>53</v>
      </c>
      <c r="G8" s="1" t="n">
        <f aca="false">37+25</f>
        <v>62</v>
      </c>
      <c r="H8" s="26" t="n">
        <f aca="false">F8+G8</f>
        <v>115</v>
      </c>
      <c r="I8" s="5" t="n">
        <f aca="false">F8/H8</f>
        <v>0.460869565217391</v>
      </c>
      <c r="J8" s="1" t="n">
        <f aca="false">10+4</f>
        <v>14</v>
      </c>
      <c r="K8" s="1" t="n">
        <f aca="false">14+15</f>
        <v>29</v>
      </c>
      <c r="L8" s="34" t="n">
        <f aca="false">K8+J8</f>
        <v>43</v>
      </c>
      <c r="M8" s="13" t="n">
        <f aca="false">J8/L8</f>
        <v>0.325581395348837</v>
      </c>
    </row>
    <row r="9" customFormat="false" ht="11.25" hidden="false" customHeight="false" outlineLevel="0" collapsed="false">
      <c r="A9" s="1" t="n">
        <v>2018</v>
      </c>
      <c r="B9" s="1" t="n">
        <v>145</v>
      </c>
      <c r="C9" s="1" t="n">
        <v>158</v>
      </c>
      <c r="D9" s="34" t="n">
        <f aca="false">B9+C9</f>
        <v>303</v>
      </c>
      <c r="E9" s="13" t="n">
        <f aca="false">B9/D9</f>
        <v>0.478547854785479</v>
      </c>
      <c r="F9" s="1" t="n">
        <v>19</v>
      </c>
      <c r="G9" s="1" t="n">
        <v>40</v>
      </c>
      <c r="H9" s="26" t="n">
        <f aca="false">F9+G9</f>
        <v>59</v>
      </c>
      <c r="I9" s="5" t="n">
        <f aca="false">F9/H9</f>
        <v>0.322033898305085</v>
      </c>
      <c r="J9" s="1" t="n">
        <v>12</v>
      </c>
      <c r="K9" s="1" t="n">
        <v>21</v>
      </c>
      <c r="L9" s="34" t="n">
        <f aca="false">J9+K9</f>
        <v>33</v>
      </c>
      <c r="M9" s="13" t="n">
        <f aca="false">J9/L9</f>
        <v>0.363636363636364</v>
      </c>
    </row>
    <row r="10" customFormat="false" ht="11.25" hidden="false" customHeight="false" outlineLevel="0" collapsed="false">
      <c r="E10" s="5"/>
      <c r="I10" s="5"/>
      <c r="M10" s="5"/>
    </row>
    <row r="11" customFormat="false" ht="11.25" hidden="false" customHeight="false" outlineLevel="0" collapsed="false">
      <c r="A11" s="1" t="s">
        <v>727</v>
      </c>
    </row>
  </sheetData>
  <mergeCells count="3">
    <mergeCell ref="B3:E3"/>
    <mergeCell ref="F3:I3"/>
    <mergeCell ref="J3:M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7.xml><?xml version="1.0" encoding="utf-8"?>
<worksheet xmlns="http://schemas.openxmlformats.org/spreadsheetml/2006/main" xmlns:r="http://schemas.openxmlformats.org/officeDocument/2006/relationships">
  <sheetPr filterMode="false">
    <pageSetUpPr fitToPage="false"/>
  </sheetPr>
  <dimension ref="A1:Q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 activeCellId="0" sqref="H1"/>
    </sheetView>
  </sheetViews>
  <sheetFormatPr defaultRowHeight="11.25" outlineLevelRow="0" outlineLevelCol="0"/>
  <cols>
    <col collapsed="false" customWidth="true" hidden="false" outlineLevel="0" max="1" min="1" style="1" width="36.57"/>
    <col collapsed="false" customWidth="true" hidden="false" outlineLevel="0" max="2" min="2" style="1" width="11.86"/>
    <col collapsed="false" customWidth="true" hidden="false" outlineLevel="0" max="3" min="3" style="1" width="11.99"/>
    <col collapsed="false" customWidth="true" hidden="false" outlineLevel="0" max="4" min="4" style="1" width="11.29"/>
    <col collapsed="false" customWidth="true" hidden="false" outlineLevel="0" max="10" min="5" style="1" width="9.14"/>
    <col collapsed="false" customWidth="true" hidden="false" outlineLevel="0" max="11" min="11" style="1" width="10.29"/>
    <col collapsed="false" customWidth="true" hidden="false" outlineLevel="0" max="12" min="12" style="1" width="10.99"/>
    <col collapsed="false" customWidth="true" hidden="false" outlineLevel="0" max="13" min="13" style="1" width="9.14"/>
    <col collapsed="false" customWidth="true" hidden="false" outlineLevel="0" max="14" min="14" style="1" width="21.43"/>
    <col collapsed="false" customWidth="true" hidden="false" outlineLevel="0" max="15" min="15" style="1" width="16.29"/>
    <col collapsed="false" customWidth="true" hidden="false" outlineLevel="0" max="1025" min="16" style="1" width="9.14"/>
  </cols>
  <sheetData>
    <row r="1" customFormat="false" ht="15" hidden="false" customHeight="false" outlineLevel="0" collapsed="false">
      <c r="A1" s="2" t="s">
        <v>728</v>
      </c>
      <c r="H1" s="549"/>
    </row>
    <row r="2" customFormat="false" ht="15" hidden="false" customHeight="false" outlineLevel="0" collapsed="false">
      <c r="A2" s="2"/>
      <c r="H2" s="549"/>
    </row>
    <row r="3" customFormat="false" ht="11.25" hidden="false" customHeight="false" outlineLevel="0" collapsed="false">
      <c r="B3" s="550"/>
      <c r="C3" s="550"/>
      <c r="D3" s="550"/>
      <c r="E3" s="550"/>
      <c r="F3" s="550"/>
      <c r="G3" s="550"/>
      <c r="H3" s="550"/>
      <c r="I3" s="550"/>
      <c r="J3" s="550"/>
      <c r="K3" s="551"/>
      <c r="L3" s="552"/>
      <c r="M3" s="552"/>
      <c r="N3" s="552" t="s">
        <v>729</v>
      </c>
      <c r="O3" s="553" t="s">
        <v>730</v>
      </c>
    </row>
    <row r="4" customFormat="false" ht="11.25" hidden="false" customHeight="false" outlineLevel="0" collapsed="false">
      <c r="A4" s="554"/>
      <c r="B4" s="555" t="s">
        <v>731</v>
      </c>
      <c r="C4" s="555" t="s">
        <v>732</v>
      </c>
      <c r="D4" s="555" t="s">
        <v>733</v>
      </c>
      <c r="E4" s="555" t="s">
        <v>734</v>
      </c>
      <c r="F4" s="555" t="s">
        <v>735</v>
      </c>
      <c r="G4" s="555" t="s">
        <v>736</v>
      </c>
      <c r="H4" s="555" t="s">
        <v>737</v>
      </c>
      <c r="I4" s="552" t="s">
        <v>738</v>
      </c>
      <c r="J4" s="552" t="s">
        <v>739</v>
      </c>
      <c r="K4" s="552" t="s">
        <v>740</v>
      </c>
      <c r="L4" s="556" t="s">
        <v>741</v>
      </c>
      <c r="M4" s="556" t="s">
        <v>742</v>
      </c>
      <c r="N4" s="556" t="s">
        <v>742</v>
      </c>
      <c r="O4" s="556" t="s">
        <v>742</v>
      </c>
      <c r="Q4" s="556"/>
    </row>
    <row r="5" customFormat="false" ht="11.25" hidden="false" customHeight="false" outlineLevel="0" collapsed="false">
      <c r="A5" s="554" t="s">
        <v>450</v>
      </c>
      <c r="B5" s="557" t="n">
        <v>0.63</v>
      </c>
      <c r="C5" s="557" t="n">
        <v>0.63</v>
      </c>
      <c r="D5" s="557" t="n">
        <v>0.64</v>
      </c>
      <c r="E5" s="557" t="n">
        <v>0.64</v>
      </c>
      <c r="F5" s="557" t="n">
        <v>0.64</v>
      </c>
      <c r="G5" s="557" t="n">
        <v>0.63</v>
      </c>
      <c r="H5" s="557" t="n">
        <v>0.64</v>
      </c>
      <c r="I5" s="558" t="n">
        <v>0.65</v>
      </c>
      <c r="J5" s="558" t="n">
        <v>0.64</v>
      </c>
      <c r="K5" s="558" t="n">
        <v>0.64</v>
      </c>
      <c r="L5" s="558" t="n">
        <v>0.65</v>
      </c>
      <c r="M5" s="558" t="n">
        <v>0.655019862766342</v>
      </c>
      <c r="N5" s="1" t="n">
        <v>11076</v>
      </c>
      <c r="O5" s="559" t="n">
        <v>44</v>
      </c>
    </row>
    <row r="6" customFormat="false" ht="11.25" hidden="false" customHeight="false" outlineLevel="0" collapsed="false">
      <c r="A6" s="554" t="s">
        <v>449</v>
      </c>
      <c r="B6" s="4" t="n">
        <v>0.51</v>
      </c>
      <c r="C6" s="4" t="n">
        <v>0.54</v>
      </c>
      <c r="D6" s="4" t="n">
        <v>0.55</v>
      </c>
      <c r="E6" s="4" t="n">
        <v>0.55</v>
      </c>
      <c r="F6" s="4" t="n">
        <v>0.56</v>
      </c>
      <c r="G6" s="4" t="n">
        <v>0.57</v>
      </c>
      <c r="H6" s="4" t="n">
        <v>0.56</v>
      </c>
      <c r="I6" s="560" t="n">
        <v>0.57</v>
      </c>
      <c r="J6" s="560" t="n">
        <v>0.57</v>
      </c>
      <c r="K6" s="560" t="n">
        <v>0.57</v>
      </c>
      <c r="L6" s="560" t="n">
        <v>0.58</v>
      </c>
      <c r="M6" s="560" t="n">
        <v>0.589</v>
      </c>
      <c r="N6" s="1" t="n">
        <v>17804</v>
      </c>
      <c r="O6" s="559" t="n">
        <v>20</v>
      </c>
    </row>
    <row r="7" customFormat="false" ht="11.25" hidden="false" customHeight="false" outlineLevel="0" collapsed="false">
      <c r="A7" s="554" t="s">
        <v>453</v>
      </c>
      <c r="B7" s="4" t="n">
        <v>0.55</v>
      </c>
      <c r="C7" s="4" t="n">
        <v>0.53</v>
      </c>
      <c r="D7" s="4" t="n">
        <v>0.53</v>
      </c>
      <c r="E7" s="4" t="n">
        <v>0.53</v>
      </c>
      <c r="F7" s="4" t="n">
        <v>0.53</v>
      </c>
      <c r="G7" s="4" t="n">
        <v>0.56</v>
      </c>
      <c r="H7" s="4" t="n">
        <v>0.55</v>
      </c>
      <c r="I7" s="560" t="n">
        <v>0.49</v>
      </c>
      <c r="J7" s="560" t="n">
        <v>0.52</v>
      </c>
      <c r="K7" s="560" t="n">
        <v>0.5</v>
      </c>
      <c r="L7" s="560" t="n">
        <v>0.48</v>
      </c>
      <c r="M7" s="560" t="n">
        <v>0.466011466011466</v>
      </c>
      <c r="N7" s="1" t="n">
        <v>3663</v>
      </c>
      <c r="O7" s="559" t="n">
        <v>33</v>
      </c>
    </row>
    <row r="8" customFormat="false" ht="11.25" hidden="false" customHeight="false" outlineLevel="0" collapsed="false">
      <c r="A8" s="554" t="s">
        <v>452</v>
      </c>
      <c r="B8" s="4" t="n">
        <v>0.8</v>
      </c>
      <c r="C8" s="4" t="n">
        <v>0.79</v>
      </c>
      <c r="D8" s="4" t="n">
        <v>0.8</v>
      </c>
      <c r="E8" s="4" t="n">
        <v>0.8</v>
      </c>
      <c r="F8" s="4" t="n">
        <v>0.8</v>
      </c>
      <c r="G8" s="4" t="n">
        <v>0.8</v>
      </c>
      <c r="H8" s="4" t="n">
        <v>0.81</v>
      </c>
      <c r="I8" s="560" t="n">
        <v>0.82</v>
      </c>
      <c r="J8" s="560" t="n">
        <v>0.8</v>
      </c>
      <c r="K8" s="560" t="n">
        <v>0.8</v>
      </c>
      <c r="L8" s="560" t="n">
        <v>0.8</v>
      </c>
      <c r="M8" s="560" t="n">
        <v>0.80607476635514</v>
      </c>
      <c r="N8" s="1" t="n">
        <v>1712</v>
      </c>
      <c r="O8" s="559" t="n">
        <v>2</v>
      </c>
    </row>
    <row r="9" customFormat="false" ht="11.25" hidden="false" customHeight="false" outlineLevel="0" collapsed="false">
      <c r="A9" s="554" t="s">
        <v>743</v>
      </c>
      <c r="B9" s="4" t="n">
        <v>0.43</v>
      </c>
      <c r="C9" s="4" t="n">
        <v>0.48</v>
      </c>
      <c r="D9" s="4" t="n">
        <v>0.5</v>
      </c>
      <c r="E9" s="4" t="n">
        <v>0.51</v>
      </c>
      <c r="F9" s="4" t="n">
        <v>0.54</v>
      </c>
      <c r="G9" s="4" t="n">
        <v>0.54</v>
      </c>
      <c r="H9" s="4" t="n">
        <v>0.56</v>
      </c>
      <c r="I9" s="560" t="n">
        <v>0.61</v>
      </c>
      <c r="J9" s="560" t="n">
        <v>0.58</v>
      </c>
      <c r="K9" s="560" t="n">
        <v>0.55</v>
      </c>
      <c r="L9" s="560" t="n">
        <v>0.56</v>
      </c>
      <c r="M9" s="560" t="n">
        <v>0.505454545454546</v>
      </c>
      <c r="N9" s="1" t="n">
        <v>275</v>
      </c>
      <c r="O9" s="559" t="n">
        <v>2</v>
      </c>
    </row>
    <row r="10" customFormat="false" ht="11.25" hidden="false" customHeight="false" outlineLevel="0" collapsed="false">
      <c r="A10" s="561" t="s">
        <v>744</v>
      </c>
      <c r="B10" s="5" t="n">
        <v>0.56</v>
      </c>
      <c r="C10" s="5" t="n">
        <v>0.58</v>
      </c>
      <c r="D10" s="5" t="n">
        <v>0.59</v>
      </c>
      <c r="E10" s="5" t="n">
        <v>0.59</v>
      </c>
      <c r="F10" s="5" t="n">
        <v>0.59</v>
      </c>
      <c r="G10" s="5" t="n">
        <v>0.59</v>
      </c>
      <c r="H10" s="5" t="n">
        <v>0.6</v>
      </c>
      <c r="I10" s="562" t="n">
        <v>0.6</v>
      </c>
      <c r="J10" s="562" t="n">
        <v>0.6</v>
      </c>
      <c r="K10" s="562" t="n">
        <v>0.6</v>
      </c>
      <c r="L10" s="562" t="n">
        <v>0.6</v>
      </c>
      <c r="M10" s="560" t="n">
        <v>0.60729800173762</v>
      </c>
      <c r="N10" s="1" t="n">
        <v>34530</v>
      </c>
      <c r="O10" s="563" t="s">
        <v>745</v>
      </c>
    </row>
    <row r="11" customFormat="false" ht="11.25" hidden="false" customHeight="false" outlineLevel="0" collapsed="false">
      <c r="A11" s="564" t="s">
        <v>746</v>
      </c>
      <c r="B11" s="565" t="n">
        <v>0.56</v>
      </c>
      <c r="C11" s="565" t="n">
        <v>0.56</v>
      </c>
      <c r="D11" s="565" t="n">
        <v>0.56</v>
      </c>
      <c r="E11" s="565" t="n">
        <v>0.56</v>
      </c>
      <c r="F11" s="565" t="n">
        <v>0.56</v>
      </c>
      <c r="G11" s="565" t="n">
        <v>0.56</v>
      </c>
      <c r="H11" s="565" t="n">
        <v>0.55</v>
      </c>
      <c r="I11" s="566" t="n">
        <v>0.55</v>
      </c>
      <c r="J11" s="566" t="n">
        <v>0.55</v>
      </c>
      <c r="K11" s="566" t="n">
        <v>0.55</v>
      </c>
      <c r="L11" s="566" t="n">
        <v>0.55</v>
      </c>
      <c r="M11" s="566" t="n">
        <v>0.55</v>
      </c>
      <c r="N11" s="567" t="n">
        <v>2680400</v>
      </c>
    </row>
    <row r="12" customFormat="false" ht="11.25" hidden="false" customHeight="false" outlineLevel="0" collapsed="false">
      <c r="A12" s="1" t="s">
        <v>747</v>
      </c>
    </row>
    <row r="13" customFormat="false" ht="11.25" hidden="false" customHeight="false" outlineLevel="0" collapsed="false">
      <c r="A13" s="568" t="s">
        <v>748</v>
      </c>
    </row>
    <row r="14" customFormat="false" ht="11.25" hidden="false" customHeight="false" outlineLevel="0" collapsed="false">
      <c r="A14" s="568"/>
    </row>
    <row r="15" customFormat="false" ht="11.25" hidden="false" customHeight="false" outlineLevel="0" collapsed="false">
      <c r="A15" s="1" t="s">
        <v>749</v>
      </c>
    </row>
  </sheetData>
  <mergeCells count="1">
    <mergeCell ref="B3:J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8.xml><?xml version="1.0" encoding="utf-8"?>
<worksheet xmlns="http://schemas.openxmlformats.org/spreadsheetml/2006/main" xmlns:r="http://schemas.openxmlformats.org/officeDocument/2006/relationships">
  <sheetPr filterMode="false">
    <pageSetUpPr fitToPage="true"/>
  </sheetPr>
  <dimension ref="A1:J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36" activeCellId="0" sqref="A36"/>
    </sheetView>
  </sheetViews>
  <sheetFormatPr defaultRowHeight="11.25" outlineLevelRow="0" outlineLevelCol="0"/>
  <cols>
    <col collapsed="false" customWidth="true" hidden="false" outlineLevel="0" max="1" min="1" style="1" width="39.7"/>
    <col collapsed="false" customWidth="true" hidden="false" outlineLevel="0" max="4" min="2" style="1" width="10.71"/>
    <col collapsed="false" customWidth="true" hidden="false" outlineLevel="0" max="5" min="5" style="1" width="16.57"/>
    <col collapsed="false" customWidth="true" hidden="false" outlineLevel="0" max="6" min="6" style="1" width="18.14"/>
    <col collapsed="false" customWidth="true" hidden="false" outlineLevel="0" max="1025" min="7" style="1" width="9.14"/>
  </cols>
  <sheetData>
    <row r="1" customFormat="false" ht="11.25" hidden="false" customHeight="false" outlineLevel="0" collapsed="false">
      <c r="A1" s="2" t="s">
        <v>750</v>
      </c>
    </row>
    <row r="2" customFormat="false" ht="11.25" hidden="false" customHeight="false" outlineLevel="0" collapsed="false">
      <c r="A2" s="2"/>
    </row>
    <row r="3" customFormat="false" ht="22.5" hidden="false" customHeight="false" outlineLevel="0" collapsed="false">
      <c r="A3" s="2"/>
      <c r="B3" s="2" t="s">
        <v>7</v>
      </c>
      <c r="C3" s="2" t="s">
        <v>8</v>
      </c>
      <c r="D3" s="2" t="s">
        <v>9</v>
      </c>
      <c r="E3" s="17" t="s">
        <v>751</v>
      </c>
      <c r="F3" s="17" t="s">
        <v>752</v>
      </c>
      <c r="G3" s="7"/>
    </row>
    <row r="4" customFormat="false" ht="11.25" hidden="false" customHeight="false" outlineLevel="0" collapsed="false">
      <c r="A4" s="569" t="s">
        <v>753</v>
      </c>
      <c r="B4" s="570"/>
      <c r="C4" s="570"/>
      <c r="D4" s="569"/>
      <c r="E4" s="569"/>
      <c r="F4" s="569"/>
      <c r="G4" s="2"/>
      <c r="H4" s="2"/>
      <c r="I4" s="2"/>
    </row>
    <row r="5" customFormat="false" ht="11.25" hidden="false" customHeight="false" outlineLevel="0" collapsed="false">
      <c r="A5" s="1" t="s">
        <v>754</v>
      </c>
      <c r="B5" s="571" t="n">
        <v>1453</v>
      </c>
      <c r="C5" s="571" t="n">
        <v>1897</v>
      </c>
      <c r="D5" s="572" t="n">
        <f aca="false">B5+C5</f>
        <v>3349.99999999999</v>
      </c>
      <c r="E5" s="340" t="n">
        <f aca="false">B5/D5</f>
        <v>0.433731343283582</v>
      </c>
      <c r="F5" s="340" t="n">
        <v>0.401662844036697</v>
      </c>
      <c r="G5" s="17"/>
      <c r="H5" s="17"/>
      <c r="I5" s="17"/>
    </row>
    <row r="6" customFormat="false" ht="11.25" hidden="false" customHeight="false" outlineLevel="0" collapsed="false">
      <c r="A6" s="1" t="s">
        <v>755</v>
      </c>
      <c r="B6" s="571" t="n">
        <v>2952</v>
      </c>
      <c r="C6" s="571" t="n">
        <v>1955</v>
      </c>
      <c r="D6" s="572" t="n">
        <f aca="false">B6+C6</f>
        <v>4907</v>
      </c>
      <c r="E6" s="340" t="n">
        <f aca="false">B6/D6</f>
        <v>0.601589565926228</v>
      </c>
      <c r="F6" s="340" t="n">
        <v>0.259540117416829</v>
      </c>
      <c r="G6" s="4"/>
      <c r="H6" s="4"/>
      <c r="I6" s="4"/>
      <c r="J6" s="4"/>
    </row>
    <row r="7" customFormat="false" ht="11.25" hidden="false" customHeight="false" outlineLevel="0" collapsed="false">
      <c r="A7" s="1" t="s">
        <v>756</v>
      </c>
      <c r="B7" s="571" t="n">
        <v>288</v>
      </c>
      <c r="C7" s="571" t="n">
        <v>1132</v>
      </c>
      <c r="D7" s="572" t="n">
        <f aca="false">B7+C7</f>
        <v>1420</v>
      </c>
      <c r="E7" s="340" t="n">
        <f aca="false">B7/D7</f>
        <v>0.202816901408451</v>
      </c>
      <c r="F7" s="340" t="n">
        <v>0.610933119743693</v>
      </c>
      <c r="G7" s="4"/>
      <c r="H7" s="4"/>
      <c r="I7" s="4"/>
      <c r="J7" s="4"/>
    </row>
    <row r="8" customFormat="false" ht="11.25" hidden="false" customHeight="false" outlineLevel="0" collapsed="false">
      <c r="A8" s="1" t="s">
        <v>757</v>
      </c>
      <c r="B8" s="571" t="n">
        <v>1016</v>
      </c>
      <c r="C8" s="571" t="n">
        <v>2908.00000000001</v>
      </c>
      <c r="D8" s="572" t="n">
        <f aca="false">B8+C8</f>
        <v>3924.00000000002</v>
      </c>
      <c r="E8" s="340" t="n">
        <f aca="false">B8/D8</f>
        <v>0.258919469928643</v>
      </c>
      <c r="F8" s="340" t="n">
        <v>0.186738836265223</v>
      </c>
      <c r="G8" s="4"/>
      <c r="H8" s="4"/>
      <c r="I8" s="4"/>
      <c r="J8" s="4"/>
    </row>
    <row r="9" customFormat="false" ht="11.25" hidden="false" customHeight="false" outlineLevel="0" collapsed="false">
      <c r="A9" s="573" t="s">
        <v>9</v>
      </c>
      <c r="B9" s="574" t="n">
        <f aca="false">SUM(B5:B8)</f>
        <v>5709</v>
      </c>
      <c r="C9" s="574" t="n">
        <f aca="false">SUM(C5:C8)</f>
        <v>7892.00000000001</v>
      </c>
      <c r="D9" s="574" t="n">
        <f aca="false">SUM(D5:D8)</f>
        <v>13601</v>
      </c>
      <c r="E9" s="575" t="n">
        <f aca="false">B9/D9</f>
        <v>0.41974854790089</v>
      </c>
      <c r="F9" s="575" t="n">
        <v>0.412087129840546</v>
      </c>
      <c r="G9" s="4"/>
      <c r="H9" s="4"/>
      <c r="I9" s="4"/>
      <c r="J9" s="4"/>
    </row>
    <row r="10" customFormat="false" ht="11.25" hidden="false" customHeight="false" outlineLevel="0" collapsed="false">
      <c r="A10" s="569" t="s">
        <v>758</v>
      </c>
      <c r="B10" s="576"/>
      <c r="C10" s="577"/>
      <c r="D10" s="577"/>
      <c r="E10" s="577"/>
      <c r="F10" s="577"/>
      <c r="G10" s="5"/>
      <c r="H10" s="5"/>
      <c r="I10" s="5"/>
    </row>
    <row r="11" customFormat="false" ht="11.25" hidden="false" customHeight="false" outlineLevel="0" collapsed="false">
      <c r="A11" s="1" t="s">
        <v>453</v>
      </c>
      <c r="B11" s="571" t="n">
        <v>6530.99999999982</v>
      </c>
      <c r="C11" s="571" t="n">
        <v>5535.99999999989</v>
      </c>
      <c r="D11" s="572" t="n">
        <f aca="false">B11+C11</f>
        <v>12066.9999999997</v>
      </c>
      <c r="E11" s="340" t="n">
        <f aca="false">B11/D11</f>
        <v>0.54122814286898</v>
      </c>
      <c r="F11" s="340" t="n">
        <v>0.546968800202922</v>
      </c>
    </row>
    <row r="12" customFormat="false" ht="11.25" hidden="false" customHeight="false" outlineLevel="0" collapsed="false">
      <c r="A12" s="1" t="s">
        <v>451</v>
      </c>
      <c r="B12" s="571" t="n">
        <v>8623.99999999991</v>
      </c>
      <c r="C12" s="571" t="n">
        <v>9627.99999999988</v>
      </c>
      <c r="D12" s="572" t="n">
        <f aca="false">B12+C12</f>
        <v>18251.9999999998</v>
      </c>
      <c r="E12" s="340" t="n">
        <f aca="false">B12/D12</f>
        <v>0.472496164803857</v>
      </c>
      <c r="F12" s="340" t="n">
        <v>0.459174856895983</v>
      </c>
    </row>
    <row r="13" customFormat="false" ht="11.25" hidden="false" customHeight="false" outlineLevel="0" collapsed="false">
      <c r="A13" s="313" t="s">
        <v>759</v>
      </c>
      <c r="B13" s="571" t="n">
        <v>193</v>
      </c>
      <c r="C13" s="571" t="n">
        <v>176</v>
      </c>
      <c r="D13" s="572" t="n">
        <f aca="false">B13+C13</f>
        <v>369</v>
      </c>
      <c r="E13" s="340" t="n">
        <f aca="false">B13/D13</f>
        <v>0.523035230352303</v>
      </c>
      <c r="F13" s="340" t="n">
        <v>0.503496503496504</v>
      </c>
    </row>
    <row r="14" customFormat="false" ht="11.25" hidden="false" customHeight="false" outlineLevel="0" collapsed="false">
      <c r="A14" s="1" t="s">
        <v>760</v>
      </c>
      <c r="B14" s="571" t="n">
        <v>1084</v>
      </c>
      <c r="C14" s="571" t="n">
        <v>1516.99999999999</v>
      </c>
      <c r="D14" s="572" t="n">
        <f aca="false">B14+C14</f>
        <v>2601</v>
      </c>
      <c r="E14" s="340" t="n">
        <f aca="false">B14/D14</f>
        <v>0.416762783544792</v>
      </c>
      <c r="F14" s="340" t="n">
        <v>0.440515806988353</v>
      </c>
    </row>
    <row r="15" customFormat="false" ht="11.25" hidden="false" customHeight="false" outlineLevel="0" collapsed="false">
      <c r="A15" s="1" t="s">
        <v>761</v>
      </c>
      <c r="B15" s="571" t="n">
        <v>302</v>
      </c>
      <c r="C15" s="571" t="n">
        <v>156</v>
      </c>
      <c r="D15" s="572" t="n">
        <f aca="false">B15+C15</f>
        <v>458</v>
      </c>
      <c r="E15" s="340" t="n">
        <f aca="false">B15/D15</f>
        <v>0.659388646288209</v>
      </c>
      <c r="F15" s="340" t="n">
        <v>0.63973063973064</v>
      </c>
      <c r="G15" s="2"/>
      <c r="H15" s="2"/>
      <c r="I15" s="2"/>
    </row>
    <row r="16" customFormat="false" ht="11.25" hidden="false" customHeight="false" outlineLevel="0" collapsed="false">
      <c r="A16" s="1" t="s">
        <v>467</v>
      </c>
      <c r="B16" s="571" t="n">
        <v>9730.00000000001</v>
      </c>
      <c r="C16" s="571" t="n">
        <v>7981.99999999978</v>
      </c>
      <c r="D16" s="572" t="n">
        <f aca="false">B16+C16</f>
        <v>17711.9999999998</v>
      </c>
      <c r="E16" s="340" t="n">
        <f aca="false">B16/D16</f>
        <v>0.549345076784108</v>
      </c>
      <c r="F16" s="340" t="n">
        <v>0.552033205004815</v>
      </c>
    </row>
    <row r="17" customFormat="false" ht="11.25" hidden="false" customHeight="false" outlineLevel="0" collapsed="false">
      <c r="A17" s="1" t="s">
        <v>762</v>
      </c>
      <c r="B17" s="571" t="n">
        <v>744.000000000001</v>
      </c>
      <c r="C17" s="571" t="n">
        <v>1187</v>
      </c>
      <c r="D17" s="572" t="n">
        <f aca="false">B17+C17</f>
        <v>1931</v>
      </c>
      <c r="E17" s="340" t="n">
        <f aca="false">B17/D17</f>
        <v>0.385292594510616</v>
      </c>
      <c r="F17" s="340" t="n">
        <v>0.423188405797101</v>
      </c>
    </row>
    <row r="18" customFormat="false" ht="11.25" hidden="false" customHeight="false" outlineLevel="0" collapsed="false">
      <c r="A18" s="1" t="s">
        <v>763</v>
      </c>
      <c r="B18" s="571" t="n">
        <v>3326.00000000001</v>
      </c>
      <c r="C18" s="571" t="n">
        <v>3966.00000000003</v>
      </c>
      <c r="D18" s="572" t="n">
        <f aca="false">B18+C18</f>
        <v>7292.00000000004</v>
      </c>
      <c r="E18" s="340" t="n">
        <f aca="false">B18/D18</f>
        <v>0.456116291826658</v>
      </c>
      <c r="F18" s="340" t="n">
        <v>0.446528035647974</v>
      </c>
    </row>
    <row r="19" customFormat="false" ht="11.25" hidden="false" customHeight="false" outlineLevel="0" collapsed="false">
      <c r="A19" s="1" t="s">
        <v>764</v>
      </c>
      <c r="B19" s="571" t="n">
        <v>6180.99999999989</v>
      </c>
      <c r="C19" s="571" t="n">
        <v>5466.99999999994</v>
      </c>
      <c r="D19" s="572" t="n">
        <f aca="false">B19+C19</f>
        <v>11647.9999999998</v>
      </c>
      <c r="E19" s="340" t="n">
        <f aca="false">B19/D19</f>
        <v>0.530649038461537</v>
      </c>
      <c r="F19" s="340" t="n">
        <v>0.530904496156677</v>
      </c>
    </row>
    <row r="20" customFormat="false" ht="11.25" hidden="false" customHeight="false" outlineLevel="0" collapsed="false">
      <c r="A20" s="1" t="s">
        <v>765</v>
      </c>
      <c r="B20" s="571" t="n">
        <v>2276</v>
      </c>
      <c r="C20" s="571" t="n">
        <v>1064</v>
      </c>
      <c r="D20" s="572" t="n">
        <f aca="false">B20+C20</f>
        <v>3340</v>
      </c>
      <c r="E20" s="340" t="n">
        <f aca="false">B20/D20</f>
        <v>0.681437125748502</v>
      </c>
      <c r="F20" s="340" t="n">
        <v>0.691302388463271</v>
      </c>
    </row>
    <row r="21" customFormat="false" ht="11.25" hidden="false" customHeight="false" outlineLevel="0" collapsed="false">
      <c r="A21" s="1" t="s">
        <v>766</v>
      </c>
      <c r="B21" s="571" t="n">
        <f aca="false">619.999999999999+11</f>
        <v>630.999999999999</v>
      </c>
      <c r="C21" s="571" t="n">
        <f aca="false">285+5</f>
        <v>290</v>
      </c>
      <c r="D21" s="572" t="n">
        <f aca="false">B21+C21</f>
        <v>920.999999999999</v>
      </c>
      <c r="E21" s="340" t="n">
        <f aca="false">B21/D21</f>
        <v>0.685124864277958</v>
      </c>
      <c r="F21" s="578" t="n">
        <v>0.348506401137981</v>
      </c>
    </row>
    <row r="22" customFormat="false" ht="11.25" hidden="false" customHeight="false" outlineLevel="0" collapsed="false">
      <c r="A22" s="573" t="s">
        <v>9</v>
      </c>
      <c r="B22" s="574" t="n">
        <f aca="false">SUM(B11:B21)</f>
        <v>39621.9999999996</v>
      </c>
      <c r="C22" s="574" t="n">
        <f aca="false">SUM(C11:C21)</f>
        <v>36968.9999999995</v>
      </c>
      <c r="D22" s="574" t="n">
        <f aca="false">SUM(D11:D21)</f>
        <v>76590.9999999992</v>
      </c>
      <c r="E22" s="575" t="n">
        <f aca="false">B22/D22</f>
        <v>0.517319267276835</v>
      </c>
      <c r="F22" s="575" t="n">
        <v>0.510865498085942</v>
      </c>
    </row>
    <row r="23" customFormat="false" ht="11.25" hidden="false" customHeight="false" outlineLevel="0" collapsed="false">
      <c r="A23" s="569" t="s">
        <v>767</v>
      </c>
      <c r="B23" s="579"/>
      <c r="C23" s="579"/>
      <c r="D23" s="579"/>
      <c r="E23" s="580"/>
      <c r="F23" s="580"/>
    </row>
    <row r="24" customFormat="false" ht="14.85" hidden="false" customHeight="true" outlineLevel="0" collapsed="false">
      <c r="A24" s="1" t="s">
        <v>768</v>
      </c>
      <c r="B24" s="571" t="n">
        <v>1235</v>
      </c>
      <c r="C24" s="571" t="n">
        <v>605</v>
      </c>
      <c r="D24" s="571" t="n">
        <f aca="false">B24+C24</f>
        <v>1840</v>
      </c>
      <c r="E24" s="340" t="n">
        <f aca="false">B24/D24</f>
        <v>0.671195652173913</v>
      </c>
      <c r="F24" s="340" t="n">
        <v>0.643913538111491</v>
      </c>
    </row>
    <row r="25" customFormat="false" ht="14.85" hidden="false" customHeight="true" outlineLevel="0" collapsed="false">
      <c r="A25" s="1" t="s">
        <v>769</v>
      </c>
      <c r="B25" s="571" t="n">
        <v>100</v>
      </c>
      <c r="C25" s="571" t="n">
        <v>45</v>
      </c>
      <c r="D25" s="571" t="n">
        <f aca="false">B25+C25</f>
        <v>145</v>
      </c>
      <c r="E25" s="340" t="n">
        <f aca="false">B25/D25</f>
        <v>0.689655172413793</v>
      </c>
      <c r="F25" s="340" t="n">
        <v>0.660818713450292</v>
      </c>
    </row>
    <row r="26" customFormat="false" ht="14.85" hidden="false" customHeight="true" outlineLevel="0" collapsed="false">
      <c r="A26" s="1" t="s">
        <v>770</v>
      </c>
      <c r="B26" s="571" t="n">
        <v>219</v>
      </c>
      <c r="C26" s="571" t="n">
        <v>57</v>
      </c>
      <c r="D26" s="571" t="n">
        <f aca="false">B26+C26</f>
        <v>276</v>
      </c>
      <c r="E26" s="340" t="n">
        <f aca="false">B26/D26</f>
        <v>0.793478260869565</v>
      </c>
      <c r="F26" s="340" t="n">
        <v>0.755364806866953</v>
      </c>
    </row>
    <row r="27" customFormat="false" ht="14.85" hidden="false" customHeight="true" outlineLevel="0" collapsed="false">
      <c r="A27" s="1" t="s">
        <v>771</v>
      </c>
      <c r="B27" s="571" t="n">
        <v>29</v>
      </c>
      <c r="C27" s="571" t="n">
        <v>160</v>
      </c>
      <c r="D27" s="571" t="n">
        <f aca="false">B27+C27</f>
        <v>189</v>
      </c>
      <c r="E27" s="340" t="n">
        <f aca="false">B27/D27</f>
        <v>0.153439153439153</v>
      </c>
      <c r="F27" s="340" t="n">
        <v>0.168539325842697</v>
      </c>
    </row>
    <row r="28" customFormat="false" ht="14.85" hidden="false" customHeight="true" outlineLevel="0" collapsed="false">
      <c r="A28" s="1" t="s">
        <v>772</v>
      </c>
      <c r="B28" s="571" t="n">
        <v>359</v>
      </c>
      <c r="C28" s="571" t="n">
        <v>293</v>
      </c>
      <c r="D28" s="571" t="n">
        <f aca="false">B28+C28</f>
        <v>652</v>
      </c>
      <c r="E28" s="340" t="n">
        <f aca="false">B28/D28</f>
        <v>0.550613496932515</v>
      </c>
      <c r="F28" s="340" t="n">
        <v>0.563579277864992</v>
      </c>
    </row>
    <row r="29" customFormat="false" ht="14.85" hidden="false" customHeight="true" outlineLevel="0" collapsed="false">
      <c r="A29" s="1" t="s">
        <v>773</v>
      </c>
      <c r="B29" s="571" t="n">
        <v>237</v>
      </c>
      <c r="C29" s="571" t="n">
        <v>419</v>
      </c>
      <c r="D29" s="571" t="n">
        <f aca="false">B29+C29</f>
        <v>656</v>
      </c>
      <c r="E29" s="340" t="n">
        <f aca="false">B29/D29</f>
        <v>0.361280487804878</v>
      </c>
      <c r="F29" s="340" t="n">
        <v>0.363790186125212</v>
      </c>
    </row>
    <row r="30" customFormat="false" ht="14.85" hidden="false" customHeight="true" outlineLevel="0" collapsed="false">
      <c r="A30" s="573" t="s">
        <v>9</v>
      </c>
      <c r="B30" s="581" t="n">
        <f aca="false">SUM(B24:B29)</f>
        <v>2179</v>
      </c>
      <c r="C30" s="581" t="n">
        <f aca="false">SUM(C24:C29)</f>
        <v>1579</v>
      </c>
      <c r="D30" s="581" t="n">
        <f aca="false">SUM(D24:D29)</f>
        <v>3758</v>
      </c>
      <c r="E30" s="575" t="n">
        <f aca="false">B30/D30</f>
        <v>0.579829696647153</v>
      </c>
      <c r="F30" s="575" t="n">
        <v>0.567544843049328</v>
      </c>
    </row>
    <row r="31" customFormat="false" ht="11.25" hidden="false" customHeight="false" outlineLevel="0" collapsed="false">
      <c r="A31" s="569" t="s">
        <v>774</v>
      </c>
      <c r="B31" s="579"/>
      <c r="C31" s="579"/>
      <c r="D31" s="579"/>
      <c r="E31" s="580"/>
      <c r="F31" s="580"/>
    </row>
    <row r="32" customFormat="false" ht="14.85" hidden="false" customHeight="true" outlineLevel="0" collapsed="false">
      <c r="A32" s="573" t="s">
        <v>513</v>
      </c>
      <c r="B32" s="581" t="n">
        <v>110</v>
      </c>
      <c r="C32" s="581" t="n">
        <v>43</v>
      </c>
      <c r="D32" s="581" t="n">
        <v>153</v>
      </c>
      <c r="E32" s="575" t="n">
        <f aca="false">B32/D32</f>
        <v>0.718954248366013</v>
      </c>
      <c r="F32" s="575" t="n">
        <v>0.585365853658537</v>
      </c>
    </row>
    <row r="33" customFormat="false" ht="14.85" hidden="false" customHeight="true" outlineLevel="0" collapsed="false">
      <c r="A33" s="569" t="s">
        <v>775</v>
      </c>
      <c r="B33" s="582" t="n">
        <f aca="false">B9+B22+B30+B32</f>
        <v>47619.9999999996</v>
      </c>
      <c r="C33" s="582" t="n">
        <f aca="false">C9+C22+C30+C32</f>
        <v>46482.9999999995</v>
      </c>
      <c r="D33" s="582" t="n">
        <f aca="false">D9+D22+D30+D32</f>
        <v>94102.9999999992</v>
      </c>
      <c r="E33" s="577" t="n">
        <f aca="false">B33/D33</f>
        <v>0.506041252669947</v>
      </c>
      <c r="F33" s="577" t="n">
        <v>0.497256090560489</v>
      </c>
    </row>
    <row r="34" s="247" customFormat="true" ht="14.85" hidden="false" customHeight="true" outlineLevel="0" collapsed="false">
      <c r="A34" s="254"/>
      <c r="B34" s="583"/>
      <c r="C34" s="583"/>
      <c r="D34" s="583"/>
      <c r="E34" s="584"/>
      <c r="F34" s="584"/>
    </row>
    <row r="35" customFormat="false" ht="11.25" hidden="false" customHeight="false" outlineLevel="0" collapsed="false">
      <c r="A35" s="1" t="s">
        <v>776</v>
      </c>
    </row>
  </sheetData>
  <mergeCells count="1">
    <mergeCell ref="B4:C4"/>
  </mergeCells>
  <printOptions headings="false" gridLines="false" gridLinesSet="true" horizontalCentered="false" verticalCentered="false"/>
  <pageMargins left="0.7875" right="0.7875" top="1.02361111111111" bottom="1.02361111111111"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59.xml><?xml version="1.0" encoding="utf-8"?>
<worksheet xmlns="http://schemas.openxmlformats.org/spreadsheetml/2006/main" xmlns:r="http://schemas.openxmlformats.org/officeDocument/2006/relationships">
  <sheetPr filterMode="false">
    <pageSetUpPr fitToPage="false"/>
  </sheetPr>
  <dimension ref="A1:F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2" activeCellId="0" sqref="A32"/>
    </sheetView>
  </sheetViews>
  <sheetFormatPr defaultRowHeight="11.25" outlineLevelRow="0" outlineLevelCol="0"/>
  <cols>
    <col collapsed="false" customWidth="true" hidden="false" outlineLevel="0" max="1" min="1" style="1" width="20.42"/>
    <col collapsed="false" customWidth="true" hidden="false" outlineLevel="0" max="1025" min="2" style="1" width="9.14"/>
  </cols>
  <sheetData>
    <row r="1" customFormat="false" ht="11.25" hidden="false" customHeight="false" outlineLevel="0" collapsed="false">
      <c r="A1" s="2" t="s">
        <v>777</v>
      </c>
    </row>
    <row r="2" customFormat="false" ht="11.25" hidden="false" customHeight="false" outlineLevel="0" collapsed="false">
      <c r="A2" s="2"/>
    </row>
    <row r="3" customFormat="false" ht="11.25" hidden="false" customHeight="false" outlineLevel="0" collapsed="false">
      <c r="C3" s="2" t="s">
        <v>778</v>
      </c>
      <c r="D3" s="2" t="s">
        <v>779</v>
      </c>
      <c r="E3" s="2" t="s">
        <v>780</v>
      </c>
      <c r="F3" s="2" t="s">
        <v>781</v>
      </c>
    </row>
    <row r="4" customFormat="false" ht="11.25" hidden="false" customHeight="false" outlineLevel="0" collapsed="false">
      <c r="A4" s="38" t="s">
        <v>449</v>
      </c>
      <c r="B4" s="1" t="s">
        <v>7</v>
      </c>
      <c r="C4" s="4" t="n">
        <v>0.86</v>
      </c>
      <c r="D4" s="4" t="n">
        <v>0.11</v>
      </c>
      <c r="E4" s="4" t="n">
        <v>0.02</v>
      </c>
      <c r="F4" s="585" t="n">
        <v>585</v>
      </c>
    </row>
    <row r="5" customFormat="false" ht="11.25" hidden="false" customHeight="false" outlineLevel="0" collapsed="false">
      <c r="A5" s="38"/>
      <c r="B5" s="1" t="s">
        <v>8</v>
      </c>
      <c r="C5" s="4" t="n">
        <v>0.94</v>
      </c>
      <c r="D5" s="4" t="n">
        <v>0.04</v>
      </c>
      <c r="E5" s="4" t="n">
        <v>0.02</v>
      </c>
      <c r="F5" s="585" t="n">
        <v>388</v>
      </c>
    </row>
    <row r="6" customFormat="false" ht="11.25" hidden="false" customHeight="false" outlineLevel="0" collapsed="false">
      <c r="A6" s="38"/>
      <c r="B6" s="2" t="s">
        <v>782</v>
      </c>
      <c r="C6" s="2" t="n">
        <v>869</v>
      </c>
      <c r="D6" s="2" t="n">
        <v>83</v>
      </c>
      <c r="E6" s="2" t="n">
        <v>21</v>
      </c>
      <c r="F6" s="348" t="n">
        <v>973</v>
      </c>
    </row>
    <row r="7" customFormat="false" ht="11.25" hidden="false" customHeight="false" outlineLevel="0" collapsed="false">
      <c r="A7" s="38" t="s">
        <v>450</v>
      </c>
      <c r="B7" s="1" t="s">
        <v>7</v>
      </c>
      <c r="C7" s="4" t="n">
        <v>0.81</v>
      </c>
      <c r="D7" s="4" t="n">
        <v>0.18</v>
      </c>
      <c r="E7" s="4" t="n">
        <v>0.01</v>
      </c>
      <c r="F7" s="585" t="n">
        <v>213</v>
      </c>
    </row>
    <row r="8" customFormat="false" ht="11.25" hidden="false" customHeight="false" outlineLevel="0" collapsed="false">
      <c r="A8" s="38"/>
      <c r="B8" s="1" t="s">
        <v>8</v>
      </c>
      <c r="C8" s="4" t="n">
        <v>0.76</v>
      </c>
      <c r="D8" s="4" t="n">
        <v>0.2</v>
      </c>
      <c r="E8" s="4" t="n">
        <v>0.03</v>
      </c>
      <c r="F8" s="585" t="n">
        <v>118</v>
      </c>
    </row>
    <row r="9" customFormat="false" ht="11.25" hidden="false" customHeight="false" outlineLevel="0" collapsed="false">
      <c r="A9" s="38"/>
      <c r="B9" s="2" t="s">
        <v>782</v>
      </c>
      <c r="C9" s="2" t="n">
        <v>262</v>
      </c>
      <c r="D9" s="2" t="n">
        <v>62</v>
      </c>
      <c r="E9" s="2" t="n">
        <v>7</v>
      </c>
      <c r="F9" s="348" t="n">
        <v>331</v>
      </c>
    </row>
    <row r="10" customFormat="false" ht="11.25" hidden="false" customHeight="false" outlineLevel="0" collapsed="false">
      <c r="A10" s="38" t="s">
        <v>783</v>
      </c>
      <c r="B10" s="1" t="s">
        <v>7</v>
      </c>
      <c r="C10" s="4" t="n">
        <v>0.83</v>
      </c>
      <c r="D10" s="4" t="n">
        <v>0.17</v>
      </c>
      <c r="E10" s="4" t="n">
        <v>0</v>
      </c>
      <c r="F10" s="585" t="n">
        <v>6</v>
      </c>
    </row>
    <row r="11" customFormat="false" ht="11.25" hidden="false" customHeight="false" outlineLevel="0" collapsed="false">
      <c r="A11" s="38"/>
      <c r="B11" s="1" t="s">
        <v>8</v>
      </c>
      <c r="C11" s="4" t="n">
        <v>0.83</v>
      </c>
      <c r="D11" s="4" t="n">
        <v>0</v>
      </c>
      <c r="E11" s="4" t="n">
        <v>0.17</v>
      </c>
      <c r="F11" s="585" t="n">
        <v>6</v>
      </c>
    </row>
    <row r="12" customFormat="false" ht="11.25" hidden="false" customHeight="false" outlineLevel="0" collapsed="false">
      <c r="A12" s="38"/>
      <c r="B12" s="2" t="s">
        <v>782</v>
      </c>
      <c r="C12" s="2" t="n">
        <v>10</v>
      </c>
      <c r="D12" s="2" t="n">
        <v>1</v>
      </c>
      <c r="E12" s="2" t="n">
        <v>1</v>
      </c>
      <c r="F12" s="348" t="n">
        <v>12</v>
      </c>
    </row>
    <row r="13" customFormat="false" ht="11.25" hidden="false" customHeight="false" outlineLevel="0" collapsed="false">
      <c r="A13" s="38" t="s">
        <v>452</v>
      </c>
      <c r="B13" s="1" t="s">
        <v>7</v>
      </c>
      <c r="C13" s="4" t="n">
        <v>0.76</v>
      </c>
      <c r="D13" s="4" t="n">
        <v>0.19</v>
      </c>
      <c r="E13" s="4" t="n">
        <v>0.05</v>
      </c>
      <c r="F13" s="585" t="n">
        <v>100</v>
      </c>
    </row>
    <row r="14" customFormat="false" ht="11.25" hidden="false" customHeight="false" outlineLevel="0" collapsed="false">
      <c r="A14" s="38"/>
      <c r="B14" s="1" t="s">
        <v>8</v>
      </c>
      <c r="C14" s="4" t="n">
        <v>0.89</v>
      </c>
      <c r="D14" s="4" t="n">
        <v>0.11</v>
      </c>
      <c r="E14" s="4" t="n">
        <v>0</v>
      </c>
      <c r="F14" s="585" t="n">
        <v>18</v>
      </c>
    </row>
    <row r="15" customFormat="false" ht="11.25" hidden="false" customHeight="false" outlineLevel="0" collapsed="false">
      <c r="A15" s="38"/>
      <c r="B15" s="2" t="s">
        <v>782</v>
      </c>
      <c r="C15" s="2" t="n">
        <v>92</v>
      </c>
      <c r="D15" s="2" t="n">
        <v>21</v>
      </c>
      <c r="E15" s="2" t="n">
        <v>5</v>
      </c>
      <c r="F15" s="348" t="n">
        <v>118</v>
      </c>
    </row>
    <row r="16" customFormat="false" ht="11.25" hidden="false" customHeight="false" outlineLevel="0" collapsed="false">
      <c r="A16" s="38" t="s">
        <v>453</v>
      </c>
      <c r="B16" s="1" t="s">
        <v>7</v>
      </c>
      <c r="C16" s="4" t="n">
        <v>0.94</v>
      </c>
      <c r="D16" s="4" t="n">
        <v>0.03</v>
      </c>
      <c r="E16" s="4" t="n">
        <v>0.03</v>
      </c>
      <c r="F16" s="585" t="n">
        <v>174</v>
      </c>
    </row>
    <row r="17" customFormat="false" ht="11.25" hidden="false" customHeight="false" outlineLevel="0" collapsed="false">
      <c r="A17" s="38"/>
      <c r="B17" s="1" t="s">
        <v>8</v>
      </c>
      <c r="C17" s="4" t="n">
        <v>0.86</v>
      </c>
      <c r="D17" s="4" t="n">
        <v>0.1</v>
      </c>
      <c r="E17" s="4" t="n">
        <v>0.04</v>
      </c>
      <c r="F17" s="585" t="n">
        <v>124</v>
      </c>
    </row>
    <row r="18" customFormat="false" ht="11.25" hidden="false" customHeight="false" outlineLevel="0" collapsed="false">
      <c r="A18" s="38"/>
      <c r="B18" s="2" t="s">
        <v>782</v>
      </c>
      <c r="C18" s="2" t="n">
        <v>270</v>
      </c>
      <c r="D18" s="2" t="n">
        <v>18</v>
      </c>
      <c r="E18" s="2" t="n">
        <v>10</v>
      </c>
      <c r="F18" s="348" t="n">
        <v>298</v>
      </c>
    </row>
    <row r="19" customFormat="false" ht="15.75" hidden="false" customHeight="true" outlineLevel="0" collapsed="false">
      <c r="A19" s="19" t="s">
        <v>784</v>
      </c>
      <c r="B19" s="1" t="s">
        <v>7</v>
      </c>
      <c r="C19" s="4" t="n">
        <v>0.85</v>
      </c>
      <c r="D19" s="4" t="n">
        <v>0.12</v>
      </c>
      <c r="E19" s="4" t="n">
        <v>0.03</v>
      </c>
      <c r="F19" s="585" t="n">
        <v>1078</v>
      </c>
    </row>
    <row r="20" customFormat="false" ht="11.25" hidden="false" customHeight="false" outlineLevel="0" collapsed="false">
      <c r="A20" s="19"/>
      <c r="B20" s="1" t="s">
        <v>8</v>
      </c>
      <c r="C20" s="4" t="n">
        <v>0.89</v>
      </c>
      <c r="D20" s="4" t="n">
        <v>0.08</v>
      </c>
      <c r="E20" s="4" t="n">
        <v>0.03</v>
      </c>
      <c r="F20" s="585" t="n">
        <v>654</v>
      </c>
    </row>
    <row r="21" customFormat="false" ht="11.25" hidden="false" customHeight="false" outlineLevel="0" collapsed="false">
      <c r="A21" s="19"/>
      <c r="B21" s="2" t="s">
        <v>782</v>
      </c>
      <c r="C21" s="2" t="n">
        <v>1503</v>
      </c>
      <c r="D21" s="2" t="n">
        <v>185</v>
      </c>
      <c r="E21" s="2" t="n">
        <v>44</v>
      </c>
      <c r="F21" s="348" t="n">
        <v>1732</v>
      </c>
    </row>
    <row r="22" customFormat="false" ht="46.5" hidden="false" customHeight="true" outlineLevel="0" collapsed="false">
      <c r="A22" s="7" t="s">
        <v>785</v>
      </c>
      <c r="B22" s="2"/>
      <c r="C22" s="2"/>
      <c r="D22" s="2"/>
      <c r="E22" s="2"/>
      <c r="F22" s="2"/>
    </row>
    <row r="23" customFormat="false" ht="11.25" hidden="false" customHeight="false" outlineLevel="0" collapsed="false">
      <c r="A23" s="1" t="s">
        <v>786</v>
      </c>
    </row>
    <row r="24" customFormat="false" ht="11.25" hidden="false" customHeight="false" outlineLevel="0" collapsed="false">
      <c r="A24" s="1" t="s">
        <v>787</v>
      </c>
    </row>
    <row r="26" customFormat="false" ht="11.25" hidden="false" customHeight="false" outlineLevel="0" collapsed="false">
      <c r="A26" s="1" t="s">
        <v>788</v>
      </c>
    </row>
  </sheetData>
  <mergeCells count="6">
    <mergeCell ref="A4:A6"/>
    <mergeCell ref="A7:A9"/>
    <mergeCell ref="A10:A12"/>
    <mergeCell ref="A13:A15"/>
    <mergeCell ref="A16:A18"/>
    <mergeCell ref="A19:A21"/>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H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0" activeCellId="0" sqref="E20"/>
    </sheetView>
  </sheetViews>
  <sheetFormatPr defaultRowHeight="11.25" outlineLevelRow="0" outlineLevelCol="0"/>
  <cols>
    <col collapsed="false" customWidth="true" hidden="false" outlineLevel="0" max="1" min="1" style="41" width="57.86"/>
    <col collapsed="false" customWidth="true" hidden="false" outlineLevel="0" max="3" min="2" style="41" width="9.14"/>
    <col collapsed="false" customWidth="true" hidden="false" outlineLevel="0" max="4" min="4" style="41" width="9.58"/>
    <col collapsed="false" customWidth="true" hidden="false" outlineLevel="0" max="5" min="5" style="41" width="9.14"/>
    <col collapsed="false" customWidth="true" hidden="false" outlineLevel="0" max="7" min="6" style="41" width="17.86"/>
    <col collapsed="false" customWidth="true" hidden="false" outlineLevel="0" max="8" min="8" style="41" width="16.86"/>
    <col collapsed="false" customWidth="true" hidden="false" outlineLevel="0" max="1025" min="9" style="41" width="9.14"/>
  </cols>
  <sheetData>
    <row r="1" s="42" customFormat="true" ht="11.25" hidden="false" customHeight="false" outlineLevel="0" collapsed="false">
      <c r="A1" s="42" t="s">
        <v>71</v>
      </c>
    </row>
    <row r="3" customFormat="false" ht="11.25" hidden="false" customHeight="false" outlineLevel="0" collapsed="false">
      <c r="A3" s="43"/>
      <c r="B3" s="44" t="s">
        <v>72</v>
      </c>
      <c r="C3" s="44"/>
      <c r="D3" s="44"/>
      <c r="E3" s="44"/>
      <c r="F3" s="44" t="s">
        <v>58</v>
      </c>
      <c r="G3" s="44" t="s">
        <v>59</v>
      </c>
      <c r="H3" s="44" t="s">
        <v>60</v>
      </c>
    </row>
    <row r="4" customFormat="false" ht="11.25" hidden="false" customHeight="false" outlineLevel="0" collapsed="false">
      <c r="A4" s="43"/>
      <c r="B4" s="44" t="s">
        <v>7</v>
      </c>
      <c r="C4" s="44" t="s">
        <v>8</v>
      </c>
      <c r="D4" s="44" t="s">
        <v>9</v>
      </c>
      <c r="E4" s="45" t="s">
        <v>73</v>
      </c>
      <c r="F4" s="44" t="s">
        <v>73</v>
      </c>
      <c r="G4" s="44"/>
      <c r="H4" s="44"/>
    </row>
    <row r="5" customFormat="false" ht="11.25" hidden="false" customHeight="false" outlineLevel="0" collapsed="false">
      <c r="A5" s="43" t="s">
        <v>74</v>
      </c>
      <c r="B5" s="46"/>
      <c r="C5" s="46" t="n">
        <v>1</v>
      </c>
      <c r="D5" s="46" t="n">
        <v>1</v>
      </c>
      <c r="E5" s="46"/>
      <c r="F5" s="46"/>
      <c r="G5" s="46"/>
      <c r="H5" s="46"/>
    </row>
    <row r="6" customFormat="false" ht="11.25" hidden="false" customHeight="false" outlineLevel="0" collapsed="false">
      <c r="A6" s="43" t="s">
        <v>75</v>
      </c>
      <c r="B6" s="46" t="n">
        <v>1</v>
      </c>
      <c r="C6" s="46"/>
      <c r="D6" s="46" t="n">
        <v>1</v>
      </c>
      <c r="E6" s="46"/>
      <c r="F6" s="46"/>
      <c r="G6" s="46"/>
      <c r="H6" s="46"/>
    </row>
    <row r="7" customFormat="false" ht="11.25" hidden="false" customHeight="false" outlineLevel="0" collapsed="false">
      <c r="A7" s="43" t="s">
        <v>76</v>
      </c>
      <c r="B7" s="46"/>
      <c r="C7" s="46" t="n">
        <v>1</v>
      </c>
      <c r="D7" s="46" t="n">
        <v>1</v>
      </c>
      <c r="E7" s="46"/>
      <c r="F7" s="46"/>
      <c r="G7" s="46"/>
      <c r="H7" s="46"/>
    </row>
    <row r="8" customFormat="false" ht="11.25" hidden="false" customHeight="false" outlineLevel="0" collapsed="false">
      <c r="A8" s="43" t="s">
        <v>77</v>
      </c>
      <c r="B8" s="46"/>
      <c r="C8" s="46" t="n">
        <v>1</v>
      </c>
      <c r="D8" s="46" t="n">
        <v>1</v>
      </c>
      <c r="E8" s="46"/>
      <c r="F8" s="46"/>
      <c r="G8" s="46"/>
      <c r="H8" s="46"/>
    </row>
    <row r="9" customFormat="false" ht="11.25" hidden="false" customHeight="false" outlineLevel="0" collapsed="false">
      <c r="A9" s="43" t="s">
        <v>78</v>
      </c>
      <c r="B9" s="46"/>
      <c r="C9" s="46" t="n">
        <v>1</v>
      </c>
      <c r="D9" s="46" t="n">
        <v>1</v>
      </c>
      <c r="E9" s="46"/>
      <c r="F9" s="46"/>
      <c r="G9" s="46"/>
      <c r="H9" s="46"/>
    </row>
    <row r="10" customFormat="false" ht="11.25" hidden="false" customHeight="false" outlineLevel="0" collapsed="false">
      <c r="A10" s="43" t="s">
        <v>79</v>
      </c>
      <c r="B10" s="46"/>
      <c r="C10" s="46" t="n">
        <v>1</v>
      </c>
      <c r="D10" s="46" t="n">
        <v>1</v>
      </c>
      <c r="E10" s="46"/>
      <c r="F10" s="46"/>
      <c r="G10" s="46"/>
      <c r="H10" s="46"/>
    </row>
    <row r="11" customFormat="false" ht="11.25" hidden="false" customHeight="false" outlineLevel="0" collapsed="false">
      <c r="A11" s="43" t="s">
        <v>80</v>
      </c>
      <c r="B11" s="46"/>
      <c r="C11" s="46" t="n">
        <v>1</v>
      </c>
      <c r="D11" s="46" t="n">
        <v>1</v>
      </c>
      <c r="E11" s="46"/>
      <c r="F11" s="46"/>
      <c r="G11" s="46"/>
      <c r="H11" s="46"/>
    </row>
    <row r="12" customFormat="false" ht="11.25" hidden="false" customHeight="false" outlineLevel="0" collapsed="false">
      <c r="A12" s="43" t="s">
        <v>81</v>
      </c>
      <c r="B12" s="46"/>
      <c r="C12" s="46" t="n">
        <v>1</v>
      </c>
      <c r="D12" s="46" t="n">
        <v>1</v>
      </c>
      <c r="E12" s="46"/>
      <c r="F12" s="46"/>
      <c r="G12" s="46"/>
      <c r="H12" s="46"/>
    </row>
    <row r="13" customFormat="false" ht="11.25" hidden="false" customHeight="false" outlineLevel="0" collapsed="false">
      <c r="A13" s="43" t="s">
        <v>82</v>
      </c>
      <c r="B13" s="46"/>
      <c r="C13" s="46" t="n">
        <v>1</v>
      </c>
      <c r="D13" s="46" t="n">
        <v>1</v>
      </c>
      <c r="E13" s="46"/>
      <c r="F13" s="46"/>
      <c r="G13" s="46"/>
      <c r="H13" s="46"/>
    </row>
    <row r="14" customFormat="false" ht="11.25" hidden="false" customHeight="false" outlineLevel="0" collapsed="false">
      <c r="A14" s="43" t="s">
        <v>83</v>
      </c>
      <c r="B14" s="46"/>
      <c r="C14" s="46" t="n">
        <v>1</v>
      </c>
      <c r="D14" s="46" t="n">
        <v>1</v>
      </c>
      <c r="E14" s="46"/>
      <c r="F14" s="46"/>
      <c r="G14" s="46"/>
      <c r="H14" s="46"/>
    </row>
    <row r="15" customFormat="false" ht="11.25" hidden="false" customHeight="false" outlineLevel="0" collapsed="false">
      <c r="A15" s="43" t="s">
        <v>84</v>
      </c>
      <c r="B15" s="46"/>
      <c r="C15" s="46" t="n">
        <v>1</v>
      </c>
      <c r="D15" s="46" t="n">
        <v>1</v>
      </c>
      <c r="E15" s="46"/>
      <c r="F15" s="46"/>
      <c r="G15" s="46"/>
      <c r="H15" s="46"/>
    </row>
    <row r="16" s="42" customFormat="true" ht="11.25" hidden="false" customHeight="false" outlineLevel="0" collapsed="false">
      <c r="A16" s="47" t="s">
        <v>85</v>
      </c>
      <c r="B16" s="44" t="n">
        <v>1</v>
      </c>
      <c r="C16" s="44" t="n">
        <v>10</v>
      </c>
      <c r="D16" s="44" t="n">
        <v>11</v>
      </c>
      <c r="E16" s="48" t="n">
        <f aca="false">B16/D16</f>
        <v>0.0909090909090909</v>
      </c>
      <c r="F16" s="49" t="n">
        <v>0.09</v>
      </c>
      <c r="G16" s="49" t="n">
        <v>0.09</v>
      </c>
      <c r="H16" s="49" t="n">
        <v>0.09</v>
      </c>
    </row>
    <row r="17" customFormat="false" ht="11.25" hidden="false" customHeight="false" outlineLevel="0" collapsed="false">
      <c r="A17" s="43" t="s">
        <v>86</v>
      </c>
      <c r="B17" s="46"/>
      <c r="C17" s="46" t="n">
        <v>1</v>
      </c>
      <c r="D17" s="46" t="n">
        <v>1</v>
      </c>
      <c r="E17" s="46"/>
      <c r="F17" s="46"/>
      <c r="G17" s="46"/>
      <c r="H17" s="46"/>
    </row>
    <row r="18" customFormat="false" ht="11.25" hidden="false" customHeight="false" outlineLevel="0" collapsed="false">
      <c r="A18" s="43" t="s">
        <v>87</v>
      </c>
      <c r="B18" s="46" t="n">
        <v>1</v>
      </c>
      <c r="C18" s="46"/>
      <c r="D18" s="46" t="n">
        <v>1</v>
      </c>
      <c r="E18" s="46"/>
      <c r="F18" s="46"/>
      <c r="G18" s="46"/>
      <c r="H18" s="46"/>
    </row>
    <row r="19" s="42" customFormat="true" ht="11.25" hidden="false" customHeight="false" outlineLevel="0" collapsed="false">
      <c r="A19" s="47" t="s">
        <v>88</v>
      </c>
      <c r="B19" s="44" t="n">
        <f aca="false">B18+B17</f>
        <v>1</v>
      </c>
      <c r="C19" s="44" t="n">
        <f aca="false">C18+C17</f>
        <v>1</v>
      </c>
      <c r="D19" s="44" t="n">
        <f aca="false">D18+D17</f>
        <v>2</v>
      </c>
      <c r="E19" s="48" t="n">
        <f aca="false">B19/D19</f>
        <v>0.5</v>
      </c>
      <c r="F19" s="49" t="n">
        <v>0.5</v>
      </c>
      <c r="G19" s="49" t="n">
        <v>0.5</v>
      </c>
      <c r="H19" s="49" t="n">
        <v>0.5</v>
      </c>
    </row>
    <row r="20" s="42" customFormat="true" ht="11.25" hidden="false" customHeight="false" outlineLevel="0" collapsed="false">
      <c r="A20" s="47" t="s">
        <v>9</v>
      </c>
      <c r="B20" s="44" t="n">
        <f aca="false">B19+B16</f>
        <v>2</v>
      </c>
      <c r="C20" s="44" t="n">
        <f aca="false">C19+C16</f>
        <v>11</v>
      </c>
      <c r="D20" s="44" t="n">
        <f aca="false">D19+D16</f>
        <v>13</v>
      </c>
      <c r="E20" s="48" t="n">
        <f aca="false">B20/D20</f>
        <v>0.153846153846154</v>
      </c>
      <c r="F20" s="49" t="n">
        <v>0.15</v>
      </c>
      <c r="G20" s="49" t="n">
        <v>0.15</v>
      </c>
      <c r="H20" s="49" t="n">
        <v>0.15</v>
      </c>
    </row>
    <row r="22" customFormat="false" ht="11.25" hidden="false" customHeight="false" outlineLevel="0" collapsed="false">
      <c r="A22" s="41" t="s">
        <v>89</v>
      </c>
    </row>
  </sheetData>
  <mergeCells count="2">
    <mergeCell ref="B3:E3"/>
    <mergeCell ref="F4:H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0.xml><?xml version="1.0" encoding="utf-8"?>
<worksheet xmlns="http://schemas.openxmlformats.org/spreadsheetml/2006/main" xmlns:r="http://schemas.openxmlformats.org/officeDocument/2006/relationships">
  <sheetPr filterMode="false">
    <pageSetUpPr fitToPage="false"/>
  </sheetPr>
  <dimension ref="A1:H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2" activeCellId="0" sqref="A32"/>
    </sheetView>
  </sheetViews>
  <sheetFormatPr defaultRowHeight="11.25" outlineLevelRow="0" outlineLevelCol="0"/>
  <cols>
    <col collapsed="false" customWidth="true" hidden="false" outlineLevel="0" max="1" min="1" style="41" width="63.14"/>
    <col collapsed="false" customWidth="false" hidden="false" outlineLevel="0" max="6" min="2" style="41" width="11.42"/>
    <col collapsed="false" customWidth="true" hidden="false" outlineLevel="0" max="7" min="7" style="41" width="10.14"/>
    <col collapsed="false" customWidth="false" hidden="false" outlineLevel="0" max="1025" min="8" style="41" width="11.42"/>
  </cols>
  <sheetData>
    <row r="1" customFormat="false" ht="11.25" hidden="false" customHeight="false" outlineLevel="0" collapsed="false">
      <c r="A1" s="137" t="s">
        <v>789</v>
      </c>
      <c r="B1" s="586"/>
      <c r="C1" s="586"/>
      <c r="D1" s="586"/>
      <c r="E1" s="586"/>
      <c r="F1" s="586"/>
      <c r="G1" s="586"/>
      <c r="H1" s="586"/>
    </row>
    <row r="2" customFormat="false" ht="11.25" hidden="false" customHeight="false" outlineLevel="0" collapsed="false">
      <c r="A2" s="17"/>
      <c r="B2" s="586"/>
      <c r="C2" s="586"/>
      <c r="D2" s="586"/>
      <c r="E2" s="586"/>
      <c r="F2" s="586"/>
      <c r="G2" s="586"/>
      <c r="H2" s="586"/>
    </row>
    <row r="3" customFormat="false" ht="11.25" hidden="false" customHeight="true" outlineLevel="0" collapsed="false">
      <c r="A3" s="586"/>
      <c r="B3" s="587" t="s">
        <v>790</v>
      </c>
      <c r="C3" s="587" t="s">
        <v>791</v>
      </c>
      <c r="D3" s="587" t="s">
        <v>792</v>
      </c>
      <c r="E3" s="587" t="s">
        <v>793</v>
      </c>
      <c r="F3" s="587" t="s">
        <v>794</v>
      </c>
      <c r="G3" s="588" t="s">
        <v>795</v>
      </c>
      <c r="H3" s="588"/>
    </row>
    <row r="4" customFormat="false" ht="33.75" hidden="false" customHeight="false" outlineLevel="0" collapsed="false">
      <c r="A4" s="586"/>
      <c r="B4" s="50" t="s">
        <v>796</v>
      </c>
      <c r="C4" s="50" t="s">
        <v>796</v>
      </c>
      <c r="D4" s="50" t="s">
        <v>796</v>
      </c>
      <c r="E4" s="50" t="s">
        <v>796</v>
      </c>
      <c r="F4" s="50" t="s">
        <v>796</v>
      </c>
      <c r="G4" s="50" t="s">
        <v>796</v>
      </c>
      <c r="H4" s="50" t="s">
        <v>797</v>
      </c>
    </row>
    <row r="5" customFormat="false" ht="11.25" hidden="false" customHeight="false" outlineLevel="0" collapsed="false">
      <c r="A5" s="137" t="s">
        <v>798</v>
      </c>
      <c r="B5" s="340" t="n">
        <v>0.287696935610321</v>
      </c>
      <c r="C5" s="340" t="n">
        <v>0.28359034842007</v>
      </c>
      <c r="D5" s="340" t="n">
        <v>0.34049306354488</v>
      </c>
      <c r="E5" s="340" t="n">
        <v>0.271086351214608</v>
      </c>
      <c r="F5" s="340" t="n">
        <v>0.317410010550542</v>
      </c>
      <c r="G5" s="340" t="n">
        <v>0.311896152243889</v>
      </c>
      <c r="H5" s="589" t="n">
        <v>186752</v>
      </c>
    </row>
    <row r="6" customFormat="false" ht="11.25" hidden="false" customHeight="false" outlineLevel="0" collapsed="false">
      <c r="A6" s="590" t="s">
        <v>799</v>
      </c>
      <c r="B6" s="591" t="n">
        <v>0.308438104198005</v>
      </c>
      <c r="C6" s="591" t="n">
        <v>0.285927320527407</v>
      </c>
      <c r="D6" s="591" t="n">
        <v>0.332958598511256</v>
      </c>
      <c r="E6" s="591" t="n">
        <v>0.26315625319134</v>
      </c>
      <c r="F6" s="591" t="n">
        <v>0.361806591539692</v>
      </c>
      <c r="G6" s="591" t="n">
        <v>0.35</v>
      </c>
      <c r="H6" s="592" t="n">
        <v>61326</v>
      </c>
    </row>
    <row r="7" customFormat="false" ht="11.25" hidden="false" customHeight="false" outlineLevel="0" collapsed="false">
      <c r="A7" s="590" t="s">
        <v>800</v>
      </c>
      <c r="B7" s="591" t="n">
        <v>0.250672486736573</v>
      </c>
      <c r="C7" s="591" t="n">
        <v>0.279965633570452</v>
      </c>
      <c r="D7" s="591" t="n">
        <v>0.349538450074556</v>
      </c>
      <c r="E7" s="591" t="n">
        <v>0.280724780586794</v>
      </c>
      <c r="F7" s="591" t="n">
        <v>0.262464416187084</v>
      </c>
      <c r="G7" s="591" t="n">
        <v>0.29</v>
      </c>
      <c r="H7" s="592" t="n">
        <v>49501</v>
      </c>
    </row>
    <row r="8" customFormat="false" ht="11.25" hidden="false" customHeight="false" outlineLevel="0" collapsed="false">
      <c r="A8" s="137" t="s">
        <v>801</v>
      </c>
      <c r="B8" s="340" t="n">
        <v>0.326805210620113</v>
      </c>
      <c r="C8" s="340" t="n">
        <v>0.348895028528874</v>
      </c>
      <c r="D8" s="340" t="n">
        <v>0.378658278692909</v>
      </c>
      <c r="E8" s="340" t="n">
        <v>0.431245200314181</v>
      </c>
      <c r="F8" s="340" t="n">
        <v>0.459293983797533</v>
      </c>
      <c r="G8" s="340" t="n">
        <v>0.46</v>
      </c>
      <c r="H8" s="589" t="n">
        <v>173732</v>
      </c>
    </row>
    <row r="9" customFormat="false" ht="11.25" hidden="false" customHeight="false" outlineLevel="0" collapsed="false">
      <c r="A9" s="590" t="s">
        <v>802</v>
      </c>
      <c r="B9" s="591" t="n">
        <v>0.331191922480036</v>
      </c>
      <c r="C9" s="591" t="n">
        <v>0.339394765257804</v>
      </c>
      <c r="D9" s="591" t="n">
        <v>0.387193712436431</v>
      </c>
      <c r="E9" s="591" t="n">
        <v>0.427994869641632</v>
      </c>
      <c r="F9" s="591" t="n">
        <v>0.467248400898838</v>
      </c>
      <c r="G9" s="591" t="n">
        <v>0.42</v>
      </c>
      <c r="H9" s="592" t="n">
        <v>39618</v>
      </c>
    </row>
    <row r="10" customFormat="false" ht="11.25" hidden="false" customHeight="false" outlineLevel="0" collapsed="false">
      <c r="A10" s="590" t="s">
        <v>803</v>
      </c>
      <c r="B10" s="591" t="n">
        <v>0.160860857189413</v>
      </c>
      <c r="C10" s="591" t="n">
        <v>0.241082177025914</v>
      </c>
      <c r="D10" s="591" t="n">
        <v>0.197790929837296</v>
      </c>
      <c r="E10" s="591" t="n">
        <v>0.245167937693458</v>
      </c>
      <c r="F10" s="591" t="n">
        <v>0.240779337186466</v>
      </c>
      <c r="G10" s="591" t="n">
        <v>0.32</v>
      </c>
      <c r="H10" s="592" t="n">
        <v>21489</v>
      </c>
    </row>
    <row r="11" customFormat="false" ht="11.25" hidden="false" customHeight="false" outlineLevel="0" collapsed="false">
      <c r="A11" s="590" t="s">
        <v>804</v>
      </c>
      <c r="B11" s="591" t="n">
        <v>0.482610600224231</v>
      </c>
      <c r="C11" s="591" t="n">
        <v>0.467250030807147</v>
      </c>
      <c r="D11" s="591" t="n">
        <v>0.49162716589552</v>
      </c>
      <c r="E11" s="591" t="n">
        <v>0.474807073775022</v>
      </c>
      <c r="F11" s="591" t="n">
        <v>0.513362541245868</v>
      </c>
      <c r="G11" s="591" t="n">
        <v>0.48</v>
      </c>
      <c r="H11" s="592" t="n">
        <v>112625</v>
      </c>
    </row>
    <row r="12" customFormat="false" ht="11.25" hidden="false" customHeight="false" outlineLevel="0" collapsed="false">
      <c r="A12" s="590" t="s">
        <v>805</v>
      </c>
      <c r="B12" s="591" t="n">
        <v>0.199200379046997</v>
      </c>
      <c r="C12" s="591" t="n">
        <v>0.271749070251326</v>
      </c>
      <c r="D12" s="591" t="n">
        <v>0.317276500381525</v>
      </c>
      <c r="E12" s="591" t="n">
        <v>0.426693294061944</v>
      </c>
      <c r="F12" s="591" t="n">
        <v>0.389831245867329</v>
      </c>
      <c r="G12" s="591" t="n">
        <v>0.57</v>
      </c>
      <c r="H12" s="592" t="n">
        <v>23432</v>
      </c>
    </row>
    <row r="13" customFormat="false" ht="11.25" hidden="false" customHeight="false" outlineLevel="0" collapsed="false">
      <c r="A13" s="137" t="s">
        <v>806</v>
      </c>
      <c r="B13" s="340" t="n">
        <v>0.432927395716339</v>
      </c>
      <c r="C13" s="340" t="n">
        <v>0.454745745685531</v>
      </c>
      <c r="D13" s="340" t="n">
        <v>0.450197456500868</v>
      </c>
      <c r="E13" s="340" t="n">
        <v>0.540517483049055</v>
      </c>
      <c r="F13" s="340" t="n">
        <v>0.4737353535615</v>
      </c>
      <c r="G13" s="340" t="n">
        <v>0.54</v>
      </c>
      <c r="H13" s="589" t="n">
        <v>80373</v>
      </c>
    </row>
    <row r="14" customFormat="false" ht="11.25" hidden="false" customHeight="false" outlineLevel="0" collapsed="false">
      <c r="A14" s="590" t="s">
        <v>807</v>
      </c>
      <c r="B14" s="591" t="n">
        <v>0.380377246644793</v>
      </c>
      <c r="C14" s="591" t="n">
        <v>0.419771975950727</v>
      </c>
      <c r="D14" s="591" t="n">
        <v>0.40867865098957</v>
      </c>
      <c r="E14" s="591" t="n">
        <v>0.526044818152023</v>
      </c>
      <c r="F14" s="591" t="n">
        <v>0.450066183374121</v>
      </c>
      <c r="G14" s="591" t="n">
        <v>0.52</v>
      </c>
      <c r="H14" s="592" t="n">
        <v>47540</v>
      </c>
    </row>
    <row r="15" customFormat="false" ht="11.25" hidden="false" customHeight="false" outlineLevel="0" collapsed="false">
      <c r="A15" s="590" t="s">
        <v>808</v>
      </c>
      <c r="B15" s="591" t="n">
        <v>0.460276235200649</v>
      </c>
      <c r="C15" s="591" t="n">
        <v>0.34490765171504</v>
      </c>
      <c r="D15" s="591" t="n">
        <v>0.433089156228528</v>
      </c>
      <c r="E15" s="591" t="n">
        <v>0.320171281804643</v>
      </c>
      <c r="F15" s="591" t="n">
        <v>0.361818433729803</v>
      </c>
      <c r="G15" s="591" t="n">
        <v>0.41</v>
      </c>
      <c r="H15" s="592" t="n">
        <v>12916</v>
      </c>
    </row>
    <row r="16" customFormat="false" ht="11.25" hidden="false" customHeight="false" outlineLevel="0" collapsed="false">
      <c r="A16" s="590" t="s">
        <v>809</v>
      </c>
      <c r="B16" s="591" t="n">
        <v>0.683261097176288</v>
      </c>
      <c r="C16" s="591" t="n">
        <v>0.684837579103609</v>
      </c>
      <c r="D16" s="591" t="n">
        <v>0.772063625366654</v>
      </c>
      <c r="E16" s="591" t="n">
        <v>0.725092094637711</v>
      </c>
      <c r="F16" s="591" t="n">
        <v>0.628480146611148</v>
      </c>
      <c r="G16" s="591" t="n">
        <v>0.66</v>
      </c>
      <c r="H16" s="592" t="n">
        <v>19918</v>
      </c>
    </row>
    <row r="17" customFormat="false" ht="11.25" hidden="false" customHeight="false" outlineLevel="0" collapsed="false">
      <c r="A17" s="137" t="s">
        <v>810</v>
      </c>
      <c r="B17" s="591" t="n">
        <v>0.788450339595391</v>
      </c>
      <c r="C17" s="591" t="n">
        <v>0.798741632087595</v>
      </c>
      <c r="D17" s="591" t="n">
        <v>0.774876899216715</v>
      </c>
      <c r="E17" s="591" t="n">
        <v>0.81509076765916</v>
      </c>
      <c r="F17" s="591" t="n">
        <v>0.764473502304147</v>
      </c>
      <c r="G17" s="591" t="n">
        <v>0.67</v>
      </c>
      <c r="H17" s="592" t="n">
        <v>22984</v>
      </c>
    </row>
    <row r="18" customFormat="false" ht="11.25" hidden="false" customHeight="false" outlineLevel="0" collapsed="false">
      <c r="A18" s="137" t="s">
        <v>811</v>
      </c>
      <c r="B18" s="591" t="n">
        <v>0.163876674969918</v>
      </c>
      <c r="C18" s="591" t="n">
        <v>0.156118237376921</v>
      </c>
      <c r="D18" s="591" t="n">
        <v>0.135230443414957</v>
      </c>
      <c r="E18" s="591" t="n">
        <v>0.238548849202316</v>
      </c>
      <c r="F18" s="591" t="n">
        <v>0.333536041077309</v>
      </c>
      <c r="G18" s="591" t="n">
        <v>0.34</v>
      </c>
      <c r="H18" s="592" t="n">
        <v>58096</v>
      </c>
    </row>
    <row r="19" customFormat="false" ht="11.25" hidden="false" customHeight="false" outlineLevel="0" collapsed="false">
      <c r="A19" s="137" t="s">
        <v>812</v>
      </c>
      <c r="B19" s="591" t="n">
        <v>0.650283146386555</v>
      </c>
      <c r="C19" s="591" t="n">
        <v>0.600859165899088</v>
      </c>
      <c r="D19" s="591" t="n">
        <v>0.589804851237205</v>
      </c>
      <c r="E19" s="591" t="n">
        <v>0.566446593643648</v>
      </c>
      <c r="F19" s="591" t="n">
        <v>0.507549491060375</v>
      </c>
      <c r="G19" s="591" t="n">
        <v>0.55</v>
      </c>
      <c r="H19" s="592" t="n">
        <v>49721</v>
      </c>
    </row>
    <row r="20" customFormat="false" ht="11.25" hidden="false" customHeight="false" outlineLevel="0" collapsed="false">
      <c r="A20" s="593" t="s">
        <v>813</v>
      </c>
      <c r="B20" s="594" t="n">
        <v>0.400457770591012</v>
      </c>
      <c r="C20" s="594" t="n">
        <v>0.423282523225259</v>
      </c>
      <c r="D20" s="594" t="n">
        <v>0.427045412993878</v>
      </c>
      <c r="E20" s="594" t="n">
        <v>0.437625117658739</v>
      </c>
      <c r="F20" s="594" t="n">
        <v>0.438024215384577</v>
      </c>
      <c r="G20" s="594" t="n">
        <v>0.43</v>
      </c>
      <c r="H20" s="595" t="n">
        <v>595091</v>
      </c>
    </row>
    <row r="21" customFormat="false" ht="11.25" hidden="false" customHeight="false" outlineLevel="0" collapsed="false">
      <c r="A21" s="596" t="s">
        <v>814</v>
      </c>
      <c r="B21" s="597" t="n">
        <v>0.424976100023502</v>
      </c>
      <c r="C21" s="597" t="n">
        <v>0.439357085559548</v>
      </c>
      <c r="D21" s="597" t="n">
        <v>0.44920948948791</v>
      </c>
      <c r="E21" s="597" t="n">
        <v>0.467913650242095</v>
      </c>
      <c r="F21" s="597" t="n">
        <v>0.47547203447336</v>
      </c>
      <c r="G21" s="597" t="n">
        <v>0.48</v>
      </c>
      <c r="H21" s="598" t="n">
        <v>26629069</v>
      </c>
    </row>
    <row r="22" customFormat="false" ht="11.25" hidden="false" customHeight="false" outlineLevel="0" collapsed="false">
      <c r="A22" s="17"/>
      <c r="B22" s="340"/>
      <c r="C22" s="340"/>
      <c r="D22" s="340"/>
      <c r="E22" s="340"/>
      <c r="F22" s="340"/>
      <c r="G22" s="340"/>
      <c r="H22" s="589"/>
    </row>
    <row r="23" customFormat="false" ht="11.25" hidden="false" customHeight="false" outlineLevel="0" collapsed="false">
      <c r="A23" s="7" t="s">
        <v>583</v>
      </c>
      <c r="B23" s="591"/>
      <c r="C23" s="591"/>
      <c r="D23" s="591"/>
      <c r="E23" s="591"/>
      <c r="F23" s="591"/>
      <c r="G23" s="591"/>
      <c r="H23" s="592"/>
    </row>
    <row r="24" customFormat="false" ht="11.25" hidden="false" customHeight="false" outlineLevel="0" collapsed="false">
      <c r="A24" s="510" t="s">
        <v>815</v>
      </c>
      <c r="B24" s="586"/>
      <c r="C24" s="586"/>
      <c r="D24" s="586"/>
      <c r="E24" s="586"/>
      <c r="F24" s="586"/>
      <c r="G24" s="586"/>
      <c r="H24" s="586"/>
    </row>
    <row r="25" customFormat="false" ht="11.25" hidden="false" customHeight="false" outlineLevel="0" collapsed="false">
      <c r="A25" s="586"/>
      <c r="B25" s="586"/>
      <c r="C25" s="586"/>
      <c r="D25" s="586"/>
      <c r="E25" s="586"/>
      <c r="F25" s="586"/>
      <c r="G25" s="586"/>
      <c r="H25" s="586"/>
    </row>
    <row r="26" customFormat="false" ht="11.25" hidden="false" customHeight="false" outlineLevel="0" collapsed="false">
      <c r="A26" s="510" t="s">
        <v>816</v>
      </c>
      <c r="B26" s="586"/>
      <c r="C26" s="586"/>
      <c r="D26" s="586"/>
      <c r="E26" s="586"/>
      <c r="F26" s="586"/>
      <c r="G26" s="586"/>
      <c r="H26" s="586"/>
    </row>
  </sheetData>
  <mergeCells count="1">
    <mergeCell ref="G3:H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1.xml><?xml version="1.0" encoding="utf-8"?>
<worksheet xmlns="http://schemas.openxmlformats.org/spreadsheetml/2006/main" xmlns:r="http://schemas.openxmlformats.org/officeDocument/2006/relationships">
  <sheetPr filterMode="false">
    <pageSetUpPr fitToPage="false"/>
  </sheetPr>
  <dimension ref="A1:K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1" activeCellId="0" sqref="I21"/>
    </sheetView>
  </sheetViews>
  <sheetFormatPr defaultRowHeight="11.25" outlineLevelRow="0" outlineLevelCol="0"/>
  <cols>
    <col collapsed="false" customWidth="false" hidden="false" outlineLevel="0" max="1025" min="1" style="41" width="11.42"/>
  </cols>
  <sheetData>
    <row r="1" customFormat="false" ht="11.25" hidden="false" customHeight="false" outlineLevel="0" collapsed="false">
      <c r="A1" s="41" t="s">
        <v>817</v>
      </c>
    </row>
    <row r="3" customFormat="false" ht="11.25" hidden="false" customHeight="false" outlineLevel="0" collapsed="false">
      <c r="A3" s="43"/>
      <c r="B3" s="43"/>
      <c r="C3" s="43" t="s">
        <v>818</v>
      </c>
      <c r="D3" s="43" t="s">
        <v>819</v>
      </c>
      <c r="E3" s="43" t="s">
        <v>820</v>
      </c>
      <c r="F3" s="43" t="s">
        <v>821</v>
      </c>
      <c r="G3" s="43" t="s">
        <v>822</v>
      </c>
      <c r="H3" s="43" t="s">
        <v>823</v>
      </c>
      <c r="I3" s="43" t="s">
        <v>824</v>
      </c>
    </row>
    <row r="4" customFormat="false" ht="30" hidden="false" customHeight="true" outlineLevel="0" collapsed="false">
      <c r="A4" s="599" t="s">
        <v>453</v>
      </c>
      <c r="B4" s="43" t="s">
        <v>61</v>
      </c>
      <c r="C4" s="43" t="n">
        <v>1030</v>
      </c>
      <c r="D4" s="43" t="n">
        <v>11956</v>
      </c>
      <c r="E4" s="43" t="n">
        <v>31744</v>
      </c>
      <c r="F4" s="43" t="n">
        <v>24257</v>
      </c>
      <c r="G4" s="43" t="n">
        <v>15441</v>
      </c>
      <c r="H4" s="43" t="n">
        <v>7636</v>
      </c>
      <c r="I4" s="43" t="n">
        <v>1516</v>
      </c>
    </row>
    <row r="5" customFormat="false" ht="11.25" hidden="false" customHeight="false" outlineLevel="0" collapsed="false">
      <c r="A5" s="599"/>
      <c r="B5" s="43" t="s">
        <v>825</v>
      </c>
      <c r="C5" s="43" t="n">
        <v>790</v>
      </c>
      <c r="D5" s="43" t="n">
        <v>12799</v>
      </c>
      <c r="E5" s="43" t="n">
        <v>39486</v>
      </c>
      <c r="F5" s="43" t="n">
        <v>43695</v>
      </c>
      <c r="G5" s="43" t="n">
        <v>31898</v>
      </c>
      <c r="H5" s="43" t="n">
        <v>16203</v>
      </c>
      <c r="I5" s="43" t="n">
        <v>3931</v>
      </c>
    </row>
    <row r="6" customFormat="false" ht="11.25" hidden="false" customHeight="false" outlineLevel="0" collapsed="false">
      <c r="A6" s="599"/>
      <c r="B6" s="47" t="s">
        <v>64</v>
      </c>
      <c r="C6" s="600" t="n">
        <v>0.565934065934066</v>
      </c>
      <c r="D6" s="600" t="n">
        <v>0.482973136740053</v>
      </c>
      <c r="E6" s="600" t="n">
        <v>0.445654920679489</v>
      </c>
      <c r="F6" s="600" t="n">
        <v>0.356972568872145</v>
      </c>
      <c r="G6" s="600" t="n">
        <v>0.326179260229409</v>
      </c>
      <c r="H6" s="600" t="n">
        <v>0.320315449473552</v>
      </c>
      <c r="I6" s="600" t="n">
        <v>0.278318340370846</v>
      </c>
    </row>
    <row r="7" customFormat="false" ht="30" hidden="false" customHeight="true" outlineLevel="0" collapsed="false">
      <c r="A7" s="599" t="s">
        <v>826</v>
      </c>
      <c r="B7" s="43" t="s">
        <v>61</v>
      </c>
      <c r="C7" s="43" t="n">
        <v>1836</v>
      </c>
      <c r="D7" s="43" t="n">
        <v>6219</v>
      </c>
      <c r="E7" s="43" t="n">
        <v>14550</v>
      </c>
      <c r="F7" s="43" t="n">
        <v>10244</v>
      </c>
      <c r="G7" s="43" t="n">
        <v>6807</v>
      </c>
      <c r="H7" s="43" t="n">
        <v>3122</v>
      </c>
      <c r="I7" s="43" t="n">
        <v>1210</v>
      </c>
    </row>
    <row r="8" customFormat="false" ht="11.25" hidden="false" customHeight="false" outlineLevel="0" collapsed="false">
      <c r="A8" s="599"/>
      <c r="B8" s="43" t="s">
        <v>825</v>
      </c>
      <c r="C8" s="43" t="n">
        <v>1847</v>
      </c>
      <c r="D8" s="43" t="n">
        <v>6563</v>
      </c>
      <c r="E8" s="43" t="n">
        <v>17388</v>
      </c>
      <c r="F8" s="43" t="n">
        <v>16131</v>
      </c>
      <c r="G8" s="43" t="n">
        <v>12029</v>
      </c>
      <c r="H8" s="43" t="n">
        <v>5719</v>
      </c>
      <c r="I8" s="43" t="n">
        <v>1937</v>
      </c>
    </row>
    <row r="9" customFormat="false" ht="11.25" hidden="false" customHeight="false" outlineLevel="0" collapsed="false">
      <c r="A9" s="599"/>
      <c r="B9" s="47" t="s">
        <v>64</v>
      </c>
      <c r="C9" s="600" t="n">
        <v>0.498506652185718</v>
      </c>
      <c r="D9" s="600" t="n">
        <v>0.486543576905023</v>
      </c>
      <c r="E9" s="600" t="n">
        <v>0.455570167198948</v>
      </c>
      <c r="F9" s="600" t="n">
        <v>0.388398104265403</v>
      </c>
      <c r="G9" s="600" t="n">
        <v>0.361382459120832</v>
      </c>
      <c r="H9" s="600" t="n">
        <v>0.353127474267617</v>
      </c>
      <c r="I9" s="600" t="n">
        <v>0.3844931680966</v>
      </c>
    </row>
    <row r="10" customFormat="false" ht="11.25" hidden="false" customHeight="false" outlineLevel="0" collapsed="false">
      <c r="A10" s="601"/>
      <c r="B10" s="300"/>
      <c r="C10" s="602"/>
      <c r="D10" s="602"/>
      <c r="E10" s="602"/>
      <c r="F10" s="602"/>
      <c r="G10" s="602"/>
      <c r="H10" s="602"/>
      <c r="I10" s="602"/>
    </row>
    <row r="11" customFormat="false" ht="54.75" hidden="false" customHeight="true" outlineLevel="0" collapsed="false">
      <c r="A11" s="603" t="s">
        <v>827</v>
      </c>
      <c r="B11" s="603"/>
      <c r="C11" s="603"/>
      <c r="D11" s="603"/>
      <c r="E11" s="603"/>
      <c r="F11" s="603"/>
      <c r="G11" s="603"/>
      <c r="H11" s="603"/>
      <c r="I11" s="603"/>
      <c r="J11" s="603"/>
      <c r="K11" s="603"/>
    </row>
    <row r="13" customFormat="false" ht="11.25" hidden="false" customHeight="false" outlineLevel="0" collapsed="false">
      <c r="A13" s="41" t="s">
        <v>828</v>
      </c>
    </row>
    <row r="19" customFormat="false" ht="11.25" hidden="false" customHeight="false" outlineLevel="0" collapsed="false">
      <c r="C19" s="41" t="s">
        <v>34</v>
      </c>
    </row>
    <row r="20" customFormat="false" ht="11.25" hidden="false" customHeight="false" outlineLevel="0" collapsed="false">
      <c r="D20" s="41" t="s">
        <v>34</v>
      </c>
    </row>
  </sheetData>
  <mergeCells count="3">
    <mergeCell ref="A4:A6"/>
    <mergeCell ref="A7:A9"/>
    <mergeCell ref="A11:K1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2.xml><?xml version="1.0" encoding="utf-8"?>
<worksheet xmlns="http://schemas.openxmlformats.org/spreadsheetml/2006/main" xmlns:r="http://schemas.openxmlformats.org/officeDocument/2006/relationships">
  <sheetPr filterMode="false">
    <pageSetUpPr fitToPage="false"/>
  </sheetPr>
  <dimension ref="A1:E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0" activeCellId="0" sqref="G20"/>
    </sheetView>
  </sheetViews>
  <sheetFormatPr defaultRowHeight="11.25" outlineLevelRow="0" outlineLevelCol="0"/>
  <cols>
    <col collapsed="false" customWidth="true" hidden="false" outlineLevel="0" max="1" min="1" style="1" width="64.57"/>
    <col collapsed="false" customWidth="true" hidden="false" outlineLevel="0" max="2" min="2" style="1" width="14.43"/>
    <col collapsed="false" customWidth="true" hidden="false" outlineLevel="0" max="3" min="3" style="238" width="15.42"/>
    <col collapsed="false" customWidth="false" hidden="false" outlineLevel="0" max="1025" min="4" style="1" width="11.42"/>
  </cols>
  <sheetData>
    <row r="1" customFormat="false" ht="11.25" hidden="false" customHeight="false" outlineLevel="0" collapsed="false">
      <c r="A1" s="9" t="s">
        <v>829</v>
      </c>
    </row>
    <row r="2" customFormat="false" ht="11.25" hidden="false" customHeight="false" outlineLevel="0" collapsed="false">
      <c r="D2" s="1" t="s">
        <v>830</v>
      </c>
    </row>
    <row r="3" customFormat="false" ht="11.25" hidden="false" customHeight="false" outlineLevel="0" collapsed="false">
      <c r="A3" s="2"/>
      <c r="B3" s="604" t="s">
        <v>831</v>
      </c>
      <c r="C3" s="236" t="s">
        <v>10</v>
      </c>
      <c r="D3" s="2" t="s">
        <v>7</v>
      </c>
      <c r="E3" s="2" t="s">
        <v>8</v>
      </c>
    </row>
    <row r="4" customFormat="false" ht="11.25" hidden="false" customHeight="false" outlineLevel="0" collapsed="false">
      <c r="A4" s="544" t="s">
        <v>832</v>
      </c>
      <c r="B4" s="605" t="n">
        <v>195886</v>
      </c>
      <c r="C4" s="606" t="n">
        <v>0.410555118793584</v>
      </c>
      <c r="D4" s="607" t="n">
        <v>37.12</v>
      </c>
      <c r="E4" s="607" t="n">
        <v>38.94</v>
      </c>
    </row>
    <row r="5" customFormat="false" ht="11.25" hidden="false" customHeight="false" outlineLevel="0" collapsed="false">
      <c r="A5" s="1" t="s">
        <v>833</v>
      </c>
      <c r="B5" s="608" t="n">
        <v>77285</v>
      </c>
      <c r="C5" s="609" t="n">
        <v>0.420560263958077</v>
      </c>
      <c r="D5" s="610" t="n">
        <v>35.83</v>
      </c>
      <c r="E5" s="610" t="n">
        <v>37.8</v>
      </c>
    </row>
    <row r="6" customFormat="false" ht="11.25" hidden="false" customHeight="false" outlineLevel="0" collapsed="false">
      <c r="A6" s="1" t="s">
        <v>834</v>
      </c>
      <c r="B6" s="608" t="n">
        <v>25606</v>
      </c>
      <c r="C6" s="609" t="n">
        <v>0.537374052956338</v>
      </c>
      <c r="D6" s="610" t="n">
        <v>38.4</v>
      </c>
      <c r="E6" s="610" t="n">
        <v>38.99</v>
      </c>
    </row>
    <row r="7" customFormat="false" ht="11.25" hidden="false" customHeight="false" outlineLevel="0" collapsed="false">
      <c r="A7" s="1" t="s">
        <v>835</v>
      </c>
      <c r="B7" s="608" t="n">
        <v>24627</v>
      </c>
      <c r="C7" s="609" t="n">
        <v>0.46725139074999</v>
      </c>
      <c r="D7" s="610" t="n">
        <v>37.4</v>
      </c>
      <c r="E7" s="610" t="n">
        <v>40.8</v>
      </c>
    </row>
    <row r="8" customFormat="false" ht="11.25" hidden="false" customHeight="false" outlineLevel="0" collapsed="false">
      <c r="A8" s="1" t="s">
        <v>836</v>
      </c>
      <c r="B8" s="608" t="n">
        <v>21964</v>
      </c>
      <c r="C8" s="609" t="n">
        <v>0.460025496266618</v>
      </c>
      <c r="D8" s="610" t="n">
        <v>36.85</v>
      </c>
      <c r="E8" s="610" t="n">
        <v>38.42</v>
      </c>
    </row>
    <row r="9" customFormat="false" ht="11.25" hidden="false" customHeight="false" outlineLevel="0" collapsed="false">
      <c r="A9" s="1" t="s">
        <v>837</v>
      </c>
      <c r="B9" s="608" t="n">
        <v>18409</v>
      </c>
      <c r="C9" s="609" t="n">
        <v>0.242272801347167</v>
      </c>
      <c r="D9" s="610" t="n">
        <v>36.99</v>
      </c>
      <c r="E9" s="610" t="n">
        <v>39</v>
      </c>
    </row>
    <row r="10" customFormat="false" ht="11.25" hidden="false" customHeight="false" outlineLevel="0" collapsed="false">
      <c r="A10" s="1" t="s">
        <v>838</v>
      </c>
      <c r="B10" s="608" t="n">
        <v>17474</v>
      </c>
      <c r="C10" s="609" t="n">
        <v>0.411754606844455</v>
      </c>
      <c r="D10" s="610" t="n">
        <v>38.75</v>
      </c>
      <c r="E10" s="610" t="n">
        <v>41.36</v>
      </c>
    </row>
    <row r="11" customFormat="false" ht="11.25" hidden="false" customHeight="false" outlineLevel="0" collapsed="false">
      <c r="A11" s="1" t="s">
        <v>839</v>
      </c>
      <c r="B11" s="608" t="n">
        <v>11001</v>
      </c>
      <c r="C11" s="609" t="n">
        <v>0.200890828106536</v>
      </c>
      <c r="D11" s="610" t="n">
        <v>37.52</v>
      </c>
      <c r="E11" s="610" t="n">
        <v>39.02</v>
      </c>
    </row>
    <row r="12" customFormat="false" ht="11.25" hidden="false" customHeight="false" outlineLevel="0" collapsed="false">
      <c r="A12" s="1" t="s">
        <v>840</v>
      </c>
      <c r="B12" s="608" t="n">
        <v>10218</v>
      </c>
      <c r="C12" s="609" t="n">
        <v>0.225484439224897</v>
      </c>
      <c r="D12" s="610" t="n">
        <v>35.93</v>
      </c>
      <c r="E12" s="610" t="n">
        <v>40.29</v>
      </c>
    </row>
    <row r="13" customFormat="false" ht="11.25" hidden="false" customHeight="false" outlineLevel="0" collapsed="false">
      <c r="A13" s="1" t="s">
        <v>841</v>
      </c>
      <c r="B13" s="608" t="n">
        <v>7613</v>
      </c>
      <c r="C13" s="609" t="n">
        <v>0.282411664258505</v>
      </c>
      <c r="D13" s="610" t="n">
        <v>32.65</v>
      </c>
      <c r="E13" s="610" t="n">
        <v>34.11</v>
      </c>
    </row>
    <row r="14" customFormat="false" ht="11.25" hidden="false" customHeight="false" outlineLevel="0" collapsed="false">
      <c r="A14" s="1" t="s">
        <v>842</v>
      </c>
      <c r="B14" s="608" t="n">
        <v>6596</v>
      </c>
      <c r="C14" s="609" t="n">
        <v>0.093844754396604</v>
      </c>
      <c r="D14" s="610" t="n">
        <v>35.61</v>
      </c>
      <c r="E14" s="610" t="n">
        <v>39.18</v>
      </c>
    </row>
    <row r="15" customFormat="false" ht="11.25" hidden="false" customHeight="false" outlineLevel="0" collapsed="false">
      <c r="A15" s="1" t="s">
        <v>843</v>
      </c>
      <c r="B15" s="608" t="n">
        <v>3500</v>
      </c>
      <c r="C15" s="609" t="n">
        <v>0.859428571428571</v>
      </c>
      <c r="D15" s="610" t="n">
        <v>40.15</v>
      </c>
      <c r="E15" s="610" t="n">
        <v>42.3</v>
      </c>
    </row>
    <row r="17" customFormat="false" ht="11.25" hidden="false" customHeight="false" outlineLevel="0" collapsed="false">
      <c r="A17" s="1" t="s">
        <v>844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3.xml><?xml version="1.0" encoding="utf-8"?>
<worksheet xmlns="http://schemas.openxmlformats.org/spreadsheetml/2006/main" xmlns:r="http://schemas.openxmlformats.org/officeDocument/2006/relationships">
  <sheetPr filterMode="false">
    <pageSetUpPr fitToPage="false"/>
  </sheetPr>
  <dimension ref="A1:F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0" activeCellId="0" sqref="A20"/>
    </sheetView>
  </sheetViews>
  <sheetFormatPr defaultRowHeight="11.25" outlineLevelRow="0" outlineLevelCol="0"/>
  <cols>
    <col collapsed="false" customWidth="true" hidden="false" outlineLevel="0" max="1" min="1" style="611" width="53.57"/>
    <col collapsed="false" customWidth="false" hidden="false" outlineLevel="0" max="1025" min="2" style="41" width="11.42"/>
  </cols>
  <sheetData>
    <row r="1" customFormat="false" ht="11.25" hidden="false" customHeight="false" outlineLevel="0" collapsed="false">
      <c r="A1" s="137" t="s">
        <v>845</v>
      </c>
      <c r="B1" s="586"/>
      <c r="C1" s="586"/>
      <c r="D1" s="586"/>
      <c r="E1" s="586"/>
      <c r="F1" s="586"/>
    </row>
    <row r="2" customFormat="false" ht="11.25" hidden="false" customHeight="false" outlineLevel="0" collapsed="false">
      <c r="A2" s="137"/>
      <c r="B2" s="586"/>
      <c r="C2" s="586"/>
      <c r="D2" s="586"/>
      <c r="E2" s="586"/>
      <c r="F2" s="586"/>
    </row>
    <row r="3" customFormat="false" ht="11.25" hidden="false" customHeight="true" outlineLevel="0" collapsed="false">
      <c r="B3" s="587" t="s">
        <v>846</v>
      </c>
      <c r="C3" s="587" t="s">
        <v>794</v>
      </c>
      <c r="D3" s="587" t="s">
        <v>737</v>
      </c>
      <c r="E3" s="588" t="s">
        <v>795</v>
      </c>
      <c r="F3" s="588"/>
    </row>
    <row r="4" customFormat="false" ht="33.75" hidden="false" customHeight="false" outlineLevel="0" collapsed="false">
      <c r="B4" s="50" t="s">
        <v>796</v>
      </c>
      <c r="C4" s="50" t="s">
        <v>796</v>
      </c>
      <c r="D4" s="50" t="s">
        <v>796</v>
      </c>
      <c r="E4" s="50" t="s">
        <v>796</v>
      </c>
      <c r="F4" s="587" t="s">
        <v>797</v>
      </c>
    </row>
    <row r="5" customFormat="false" ht="11.25" hidden="false" customHeight="false" outlineLevel="0" collapsed="false">
      <c r="A5" s="510" t="s">
        <v>449</v>
      </c>
      <c r="B5" s="591" t="n">
        <v>0.415347254637093</v>
      </c>
      <c r="C5" s="591" t="n">
        <v>0.392466069736634</v>
      </c>
      <c r="D5" s="591" t="n">
        <v>0.454249644497024</v>
      </c>
      <c r="E5" s="591" t="n">
        <v>0.42308277279014</v>
      </c>
      <c r="F5" s="592" t="n">
        <v>70047.8833333333</v>
      </c>
    </row>
    <row r="6" customFormat="false" ht="11.25" hidden="false" customHeight="false" outlineLevel="0" collapsed="false">
      <c r="A6" s="510" t="s">
        <v>847</v>
      </c>
      <c r="B6" s="591" t="n">
        <v>0.486237095244771</v>
      </c>
      <c r="C6" s="591" t="n">
        <v>0.558667583372339</v>
      </c>
      <c r="D6" s="591" t="n">
        <v>0.512253165921452</v>
      </c>
      <c r="E6" s="591" t="n">
        <v>0.457396580691147</v>
      </c>
      <c r="F6" s="592" t="n">
        <v>60150.61</v>
      </c>
    </row>
    <row r="7" customFormat="false" ht="11.25" hidden="false" customHeight="false" outlineLevel="0" collapsed="false">
      <c r="A7" s="510" t="s">
        <v>848</v>
      </c>
      <c r="B7" s="591" t="n">
        <v>0.502167850990498</v>
      </c>
      <c r="C7" s="591" t="n">
        <v>0.496301596443726</v>
      </c>
      <c r="D7" s="591" t="n">
        <v>0.485544645098612</v>
      </c>
      <c r="E7" s="591" t="n">
        <v>0.507188008825096</v>
      </c>
      <c r="F7" s="592" t="n">
        <v>26363.5033333333</v>
      </c>
    </row>
    <row r="8" customFormat="false" ht="11.25" hidden="false" customHeight="false" outlineLevel="0" collapsed="false">
      <c r="A8" s="510" t="s">
        <v>849</v>
      </c>
      <c r="B8" s="591" t="n">
        <v>0.266799343281499</v>
      </c>
      <c r="C8" s="591" t="n">
        <v>0.457044840718735</v>
      </c>
      <c r="D8" s="591" t="n">
        <v>0.494708821537145</v>
      </c>
      <c r="E8" s="591" t="n">
        <v>0.393323707765574</v>
      </c>
      <c r="F8" s="592" t="n">
        <v>7499.38</v>
      </c>
    </row>
    <row r="9" customFormat="false" ht="11.25" hidden="false" customHeight="false" outlineLevel="0" collapsed="false">
      <c r="A9" s="510" t="s">
        <v>850</v>
      </c>
      <c r="B9" s="591" t="n">
        <v>0.484644991546956</v>
      </c>
      <c r="C9" s="591" t="n">
        <v>0.452077581074765</v>
      </c>
      <c r="D9" s="591" t="n">
        <v>0.489174953262795</v>
      </c>
      <c r="E9" s="591" t="n">
        <v>0.419788615571536</v>
      </c>
      <c r="F9" s="592" t="n">
        <v>33273.5633333333</v>
      </c>
    </row>
    <row r="10" customFormat="false" ht="11.25" hidden="false" customHeight="false" outlineLevel="0" collapsed="false">
      <c r="A10" s="510" t="s">
        <v>851</v>
      </c>
      <c r="B10" s="591" t="n">
        <v>0.421797086190874</v>
      </c>
      <c r="C10" s="591" t="n">
        <v>0.509404654415132</v>
      </c>
      <c r="D10" s="591" t="n">
        <v>0.568244103036956</v>
      </c>
      <c r="E10" s="591" t="n">
        <v>0.496294514673067</v>
      </c>
      <c r="F10" s="592" t="n">
        <v>29614.3166666667</v>
      </c>
    </row>
    <row r="11" customFormat="false" ht="11.25" hidden="false" customHeight="false" outlineLevel="0" collapsed="false">
      <c r="A11" s="510" t="s">
        <v>852</v>
      </c>
      <c r="B11" s="591" t="n">
        <v>0.34429547100855</v>
      </c>
      <c r="C11" s="591" t="n">
        <v>0.35237266351235</v>
      </c>
      <c r="D11" s="591" t="n">
        <v>0.346241246833163</v>
      </c>
      <c r="E11" s="591" t="n">
        <v>0.33474047088315</v>
      </c>
      <c r="F11" s="592" t="n">
        <v>59127.86</v>
      </c>
    </row>
    <row r="12" customFormat="false" ht="11.25" hidden="false" customHeight="false" outlineLevel="0" collapsed="false">
      <c r="A12" s="510" t="s">
        <v>853</v>
      </c>
      <c r="B12" s="591" t="n">
        <v>0.661446586220174</v>
      </c>
      <c r="C12" s="591" t="n">
        <v>0.673329314280237</v>
      </c>
      <c r="D12" s="591" t="n">
        <v>0.68545638235865</v>
      </c>
      <c r="E12" s="591" t="n">
        <v>0.638275814419777</v>
      </c>
      <c r="F12" s="592" t="n">
        <v>43801.4033333333</v>
      </c>
    </row>
    <row r="13" customFormat="false" ht="11.25" hidden="false" customHeight="false" outlineLevel="0" collapsed="false">
      <c r="A13" s="510" t="s">
        <v>452</v>
      </c>
      <c r="B13" s="591" t="n">
        <v>0.564401675953762</v>
      </c>
      <c r="C13" s="591" t="n">
        <v>0.560518925869119</v>
      </c>
      <c r="D13" s="591" t="n">
        <v>0.594611700721637</v>
      </c>
      <c r="E13" s="591" t="n">
        <v>0.673966076764739</v>
      </c>
      <c r="F13" s="592" t="n">
        <v>52370.6333333333</v>
      </c>
    </row>
    <row r="14" customFormat="false" ht="11.25" hidden="false" customHeight="false" outlineLevel="0" collapsed="false">
      <c r="A14" s="510" t="s">
        <v>854</v>
      </c>
      <c r="B14" s="591" t="n">
        <v>0.321080948737148</v>
      </c>
      <c r="C14" s="591" t="n">
        <v>0.309123306229206</v>
      </c>
      <c r="D14" s="591" t="n">
        <v>0.396560411957018</v>
      </c>
      <c r="E14" s="591" t="n">
        <v>0.414266524946616</v>
      </c>
      <c r="F14" s="592" t="n">
        <v>17037.8333333333</v>
      </c>
    </row>
    <row r="15" customFormat="false" ht="11.25" hidden="false" customHeight="false" outlineLevel="0" collapsed="false">
      <c r="A15" s="510" t="s">
        <v>855</v>
      </c>
      <c r="B15" s="591" t="n">
        <v>0.551935074912927</v>
      </c>
      <c r="C15" s="591" t="n">
        <v>0.513808826048378</v>
      </c>
      <c r="D15" s="591" t="n">
        <v>0.502348395350134</v>
      </c>
      <c r="E15" s="591" t="n">
        <v>0.556241085778792</v>
      </c>
      <c r="F15" s="592" t="n">
        <v>73020.1366666667</v>
      </c>
    </row>
    <row r="16" customFormat="false" ht="11.25" hidden="false" customHeight="false" outlineLevel="0" collapsed="false">
      <c r="A16" s="510" t="s">
        <v>467</v>
      </c>
      <c r="B16" s="591" t="n">
        <v>0.50464253688287</v>
      </c>
      <c r="C16" s="591" t="n">
        <v>0.482691903675613</v>
      </c>
      <c r="D16" s="591" t="n">
        <v>0.455777301901569</v>
      </c>
      <c r="E16" s="591" t="n">
        <v>0.452776068688725</v>
      </c>
      <c r="F16" s="592" t="n">
        <v>70325.3966666667</v>
      </c>
    </row>
    <row r="17" customFormat="false" ht="11.25" hidden="false" customHeight="false" outlineLevel="0" collapsed="false">
      <c r="A17" s="510" t="s">
        <v>453</v>
      </c>
      <c r="B17" s="591" t="n">
        <v>0.409068075213526</v>
      </c>
      <c r="C17" s="591" t="n">
        <v>0.429029001276708</v>
      </c>
      <c r="D17" s="591" t="n">
        <v>0.436527383838777</v>
      </c>
      <c r="E17" s="591" t="n">
        <v>0.471049488593135</v>
      </c>
      <c r="F17" s="592" t="n">
        <v>93113.4233333333</v>
      </c>
    </row>
    <row r="18" customFormat="false" ht="11.25" hidden="false" customHeight="false" outlineLevel="0" collapsed="false">
      <c r="A18" s="596" t="s">
        <v>856</v>
      </c>
      <c r="B18" s="597" t="n">
        <v>0.476993508398902</v>
      </c>
      <c r="C18" s="597" t="n">
        <v>0.475180936437651</v>
      </c>
      <c r="D18" s="597" t="n">
        <v>0.486979429420854</v>
      </c>
      <c r="E18" s="597" t="n">
        <v>0.483072272599967</v>
      </c>
      <c r="F18" s="598" t="n">
        <v>635745.943333333</v>
      </c>
    </row>
    <row r="19" customFormat="false" ht="11.25" hidden="false" customHeight="false" outlineLevel="0" collapsed="false">
      <c r="A19" s="596" t="s">
        <v>857</v>
      </c>
      <c r="B19" s="597" t="n">
        <v>0.473876560039168</v>
      </c>
      <c r="C19" s="597" t="n">
        <v>0.474823958563363</v>
      </c>
      <c r="D19" s="597" t="n">
        <v>0.477926192894401</v>
      </c>
      <c r="E19" s="597" t="n">
        <v>0.476904402115243</v>
      </c>
      <c r="F19" s="598" t="n">
        <v>26629068.64</v>
      </c>
    </row>
    <row r="20" customFormat="false" ht="11.25" hidden="false" customHeight="false" outlineLevel="0" collapsed="false">
      <c r="A20" s="7" t="s">
        <v>583</v>
      </c>
      <c r="B20" s="591"/>
      <c r="C20" s="591"/>
      <c r="D20" s="591"/>
      <c r="E20" s="591"/>
      <c r="F20" s="592"/>
    </row>
    <row r="21" customFormat="false" ht="11.25" hidden="false" customHeight="false" outlineLevel="0" collapsed="false">
      <c r="A21" s="510" t="s">
        <v>858</v>
      </c>
      <c r="B21" s="586"/>
      <c r="C21" s="586"/>
      <c r="D21" s="586"/>
      <c r="E21" s="586"/>
      <c r="F21" s="586"/>
    </row>
    <row r="22" customFormat="false" ht="11.25" hidden="false" customHeight="false" outlineLevel="0" collapsed="false">
      <c r="B22" s="586"/>
      <c r="C22" s="586"/>
      <c r="D22" s="586"/>
      <c r="E22" s="586"/>
      <c r="F22" s="586"/>
    </row>
    <row r="23" customFormat="false" ht="11.25" hidden="false" customHeight="false" outlineLevel="0" collapsed="false">
      <c r="A23" s="510" t="s">
        <v>859</v>
      </c>
      <c r="B23" s="586"/>
      <c r="C23" s="586"/>
      <c r="D23" s="586"/>
      <c r="E23" s="586"/>
      <c r="F23" s="586"/>
    </row>
  </sheetData>
  <mergeCells count="1">
    <mergeCell ref="E3:F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4.xml><?xml version="1.0" encoding="utf-8"?>
<worksheet xmlns="http://schemas.openxmlformats.org/spreadsheetml/2006/main" xmlns:r="http://schemas.openxmlformats.org/officeDocument/2006/relationships">
  <sheetPr filterMode="false">
    <pageSetUpPr fitToPage="false"/>
  </sheetPr>
  <dimension ref="A1:J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9" activeCellId="0" sqref="D29"/>
    </sheetView>
  </sheetViews>
  <sheetFormatPr defaultRowHeight="11.25" outlineLevelRow="0" outlineLevelCol="0"/>
  <cols>
    <col collapsed="false" customWidth="true" hidden="false" outlineLevel="0" max="1" min="1" style="41" width="54.71"/>
    <col collapsed="false" customWidth="false" hidden="false" outlineLevel="0" max="2" min="2" style="41" width="11.42"/>
    <col collapsed="false" customWidth="true" hidden="false" outlineLevel="0" max="3" min="3" style="41" width="15.86"/>
    <col collapsed="false" customWidth="true" hidden="false" outlineLevel="0" max="4" min="4" style="41" width="18"/>
    <col collapsed="false" customWidth="false" hidden="false" outlineLevel="0" max="6" min="5" style="41" width="11.42"/>
    <col collapsed="false" customWidth="true" hidden="false" outlineLevel="0" max="7" min="7" style="41" width="16.42"/>
    <col collapsed="false" customWidth="true" hidden="false" outlineLevel="0" max="10" min="8" style="41" width="15.86"/>
    <col collapsed="false" customWidth="false" hidden="false" outlineLevel="0" max="1025" min="11" style="41" width="11.42"/>
  </cols>
  <sheetData>
    <row r="1" customFormat="false" ht="11.25" hidden="false" customHeight="false" outlineLevel="0" collapsed="false">
      <c r="A1" s="2" t="s">
        <v>860</v>
      </c>
      <c r="B1" s="2"/>
      <c r="C1" s="1"/>
      <c r="D1" s="1"/>
      <c r="E1" s="1"/>
      <c r="F1" s="1"/>
      <c r="G1" s="1"/>
    </row>
    <row r="2" customFormat="false" ht="12" hidden="false" customHeight="false" outlineLevel="0" collapsed="false">
      <c r="A2" s="2"/>
      <c r="B2" s="2"/>
      <c r="C2" s="1"/>
      <c r="D2" s="1"/>
      <c r="E2" s="1"/>
      <c r="F2" s="1"/>
      <c r="G2" s="1"/>
    </row>
    <row r="3" customFormat="false" ht="11.25" hidden="false" customHeight="false" outlineLevel="0" collapsed="false">
      <c r="A3" s="612"/>
      <c r="B3" s="613" t="n">
        <v>2016</v>
      </c>
      <c r="C3" s="613"/>
      <c r="D3" s="613"/>
      <c r="E3" s="613" t="n">
        <v>2015</v>
      </c>
      <c r="F3" s="613"/>
      <c r="G3" s="613"/>
      <c r="H3" s="614" t="n">
        <v>2014</v>
      </c>
      <c r="I3" s="615" t="n">
        <v>2013</v>
      </c>
      <c r="J3" s="616" t="n">
        <v>2012</v>
      </c>
    </row>
    <row r="4" customFormat="false" ht="56.25" hidden="false" customHeight="false" outlineLevel="0" collapsed="false">
      <c r="A4" s="617"/>
      <c r="B4" s="25" t="s">
        <v>861</v>
      </c>
      <c r="C4" s="74" t="s">
        <v>10</v>
      </c>
      <c r="D4" s="618" t="s">
        <v>862</v>
      </c>
      <c r="E4" s="25" t="s">
        <v>861</v>
      </c>
      <c r="F4" s="619" t="s">
        <v>10</v>
      </c>
      <c r="G4" s="618" t="s">
        <v>862</v>
      </c>
      <c r="H4" s="74" t="s">
        <v>10</v>
      </c>
      <c r="I4" s="74" t="s">
        <v>10</v>
      </c>
      <c r="J4" s="620" t="s">
        <v>10</v>
      </c>
    </row>
    <row r="5" customFormat="false" ht="11.25" hidden="false" customHeight="false" outlineLevel="0" collapsed="false">
      <c r="A5" s="621" t="s">
        <v>863</v>
      </c>
      <c r="B5" s="622" t="n">
        <v>1021</v>
      </c>
      <c r="C5" s="350" t="n">
        <v>0.659157688540646</v>
      </c>
      <c r="D5" s="35" t="n">
        <v>-0.122542831379621</v>
      </c>
      <c r="E5" s="623" t="n">
        <v>1095</v>
      </c>
      <c r="F5" s="350" t="n">
        <v>0.668493150684932</v>
      </c>
      <c r="G5" s="35" t="n">
        <v>-0.162701721685388</v>
      </c>
      <c r="H5" s="350" t="n">
        <v>0.677243880326383</v>
      </c>
      <c r="I5" s="350" t="n">
        <v>0.67</v>
      </c>
      <c r="J5" s="624" t="n">
        <v>0.678</v>
      </c>
    </row>
    <row r="6" customFormat="false" ht="11.25" hidden="false" customHeight="false" outlineLevel="0" collapsed="false">
      <c r="A6" s="621" t="s">
        <v>864</v>
      </c>
      <c r="B6" s="622" t="n">
        <v>2593</v>
      </c>
      <c r="C6" s="350" t="n">
        <v>0.491322792132665</v>
      </c>
      <c r="D6" s="35" t="n">
        <v>-0.176363965923509</v>
      </c>
      <c r="E6" s="623" t="n">
        <v>2675</v>
      </c>
      <c r="F6" s="350" t="n">
        <v>0.494953271028037</v>
      </c>
      <c r="G6" s="35" t="n">
        <v>-0.125006709248027</v>
      </c>
      <c r="H6" s="350" t="n">
        <v>0.497429814155793</v>
      </c>
      <c r="I6" s="350" t="n">
        <v>0.49</v>
      </c>
      <c r="J6" s="624" t="n">
        <v>0.4949</v>
      </c>
    </row>
    <row r="7" customFormat="false" ht="11.25" hidden="false" customHeight="false" outlineLevel="0" collapsed="false">
      <c r="A7" s="621" t="s">
        <v>865</v>
      </c>
      <c r="B7" s="622" t="n">
        <v>3532</v>
      </c>
      <c r="C7" s="350" t="n">
        <v>0.431200453001132</v>
      </c>
      <c r="D7" s="35" t="n">
        <v>-0.229182679989751</v>
      </c>
      <c r="E7" s="623" t="n">
        <v>4012</v>
      </c>
      <c r="F7" s="350" t="n">
        <v>0.421734795613161</v>
      </c>
      <c r="G7" s="35" t="n">
        <v>-0.214235316388167</v>
      </c>
      <c r="H7" s="350" t="n">
        <v>0.422011287839918</v>
      </c>
      <c r="I7" s="350" t="n">
        <v>0.43</v>
      </c>
      <c r="J7" s="624" t="n">
        <v>0.4314</v>
      </c>
    </row>
    <row r="8" customFormat="false" ht="11.25" hidden="false" customHeight="false" outlineLevel="0" collapsed="false">
      <c r="A8" s="621" t="s">
        <v>866</v>
      </c>
      <c r="B8" s="622" t="n">
        <v>1596</v>
      </c>
      <c r="C8" s="350" t="n">
        <v>0.387844611528822</v>
      </c>
      <c r="D8" s="35" t="n">
        <v>-0.208575042526279</v>
      </c>
      <c r="E8" s="623" t="n">
        <v>1681</v>
      </c>
      <c r="F8" s="350" t="n">
        <v>0.381915526472338</v>
      </c>
      <c r="G8" s="35" t="n">
        <v>-0.197292209672748</v>
      </c>
      <c r="H8" s="350" t="n">
        <v>0.379413524835428</v>
      </c>
      <c r="I8" s="350" t="n">
        <v>0.37</v>
      </c>
      <c r="J8" s="624" t="n">
        <v>0.3733</v>
      </c>
    </row>
    <row r="9" customFormat="false" ht="11.25" hidden="false" customHeight="false" outlineLevel="0" collapsed="false">
      <c r="A9" s="621" t="s">
        <v>773</v>
      </c>
      <c r="B9" s="622" t="n">
        <v>4062</v>
      </c>
      <c r="C9" s="350" t="n">
        <v>0.230428360413589</v>
      </c>
      <c r="D9" s="35" t="n">
        <v>-0.29954485112839</v>
      </c>
      <c r="E9" s="623" t="n">
        <v>4365</v>
      </c>
      <c r="F9" s="350" t="n">
        <v>0.228407789232531</v>
      </c>
      <c r="G9" s="35" t="n">
        <v>-0.258656074147633</v>
      </c>
      <c r="H9" s="350" t="n">
        <v>0.226340326340326</v>
      </c>
      <c r="I9" s="350" t="n">
        <v>0.22</v>
      </c>
      <c r="J9" s="624" t="n">
        <v>0.216</v>
      </c>
    </row>
    <row r="10" customFormat="false" ht="11.25" hidden="false" customHeight="false" outlineLevel="0" collapsed="false">
      <c r="A10" s="621" t="s">
        <v>867</v>
      </c>
      <c r="B10" s="622" t="n">
        <v>580</v>
      </c>
      <c r="C10" s="350" t="n">
        <v>0.201724137931034</v>
      </c>
      <c r="D10" s="35" t="n">
        <v>-0.247313167814087</v>
      </c>
      <c r="E10" s="623" t="n">
        <v>647</v>
      </c>
      <c r="F10" s="350" t="n">
        <v>0.204018547140649</v>
      </c>
      <c r="G10" s="35" t="n">
        <v>-0.367106858472327</v>
      </c>
      <c r="H10" s="350" t="n">
        <v>0.210097719869707</v>
      </c>
      <c r="I10" s="350" t="n">
        <v>0.2</v>
      </c>
      <c r="J10" s="624" t="n">
        <v>0.1933</v>
      </c>
    </row>
    <row r="11" customFormat="false" ht="11.25" hidden="false" customHeight="false" outlineLevel="0" collapsed="false">
      <c r="A11" s="621" t="s">
        <v>868</v>
      </c>
      <c r="B11" s="622" t="n">
        <v>1143</v>
      </c>
      <c r="C11" s="350" t="n">
        <v>0.109361329833771</v>
      </c>
      <c r="D11" s="35" t="n">
        <v>-0.44025108008265</v>
      </c>
      <c r="E11" s="623" t="n">
        <v>1300</v>
      </c>
      <c r="F11" s="350" t="n">
        <v>0.110769230769231</v>
      </c>
      <c r="G11" s="35" t="n">
        <v>-0.469507740476605</v>
      </c>
      <c r="H11" s="350" t="n">
        <v>0.104732350659426</v>
      </c>
      <c r="I11" s="350" t="n">
        <v>0.12</v>
      </c>
      <c r="J11" s="624" t="n">
        <v>0.1328</v>
      </c>
    </row>
    <row r="12" customFormat="false" ht="11.25" hidden="false" customHeight="false" outlineLevel="0" collapsed="false">
      <c r="A12" s="625" t="s">
        <v>869</v>
      </c>
      <c r="B12" s="626" t="n">
        <v>14527</v>
      </c>
      <c r="C12" s="15" t="n">
        <v>0.36256625593722</v>
      </c>
      <c r="D12" s="13" t="n">
        <v>-0.284406294706724</v>
      </c>
      <c r="E12" s="627" t="n">
        <v>15775</v>
      </c>
      <c r="F12" s="15" t="n">
        <v>0.358985736925515</v>
      </c>
      <c r="G12" s="13" t="n">
        <v>-0.284860369958328</v>
      </c>
      <c r="H12" s="15" t="n">
        <v>0.358516305053917</v>
      </c>
      <c r="I12" s="15" t="n">
        <v>0.36</v>
      </c>
      <c r="J12" s="628" t="n">
        <v>0.3584</v>
      </c>
    </row>
    <row r="13" customFormat="false" ht="11.25" hidden="false" customHeight="false" outlineLevel="0" collapsed="false">
      <c r="A13" s="629" t="s">
        <v>870</v>
      </c>
      <c r="B13" s="630" t="n">
        <v>472</v>
      </c>
      <c r="C13" s="631" t="n">
        <v>0.906779661016949</v>
      </c>
      <c r="D13" s="632" t="n">
        <v>-0.173231643487364</v>
      </c>
      <c r="E13" s="633" t="n">
        <v>507</v>
      </c>
      <c r="F13" s="631" t="n">
        <v>0.903353057199211</v>
      </c>
      <c r="G13" s="632" t="n">
        <v>-0.108035054731046</v>
      </c>
      <c r="H13" s="631" t="n">
        <v>0.902857142857143</v>
      </c>
      <c r="I13" s="631" t="n">
        <v>0.9</v>
      </c>
      <c r="J13" s="634" t="n">
        <v>0.8948</v>
      </c>
    </row>
    <row r="14" customFormat="false" ht="11.25" hidden="false" customHeight="false" outlineLevel="0" collapsed="false">
      <c r="A14" s="621" t="s">
        <v>871</v>
      </c>
      <c r="B14" s="622" t="n">
        <v>303</v>
      </c>
      <c r="C14" s="350" t="n">
        <v>0.603960396039604</v>
      </c>
      <c r="D14" s="35" t="n">
        <v>-0.23725278676735</v>
      </c>
      <c r="E14" s="623" t="n">
        <v>323</v>
      </c>
      <c r="F14" s="350" t="n">
        <v>0.603715170278638</v>
      </c>
      <c r="G14" s="35" t="n">
        <v>-0.303545964445289</v>
      </c>
      <c r="H14" s="350" t="n">
        <v>0.586826347305389</v>
      </c>
      <c r="I14" s="350" t="n">
        <v>0.54</v>
      </c>
      <c r="J14" s="624" t="n">
        <v>0.5646</v>
      </c>
    </row>
    <row r="15" customFormat="false" ht="11.25" hidden="false" customHeight="false" outlineLevel="0" collapsed="false">
      <c r="A15" s="621" t="s">
        <v>872</v>
      </c>
      <c r="B15" s="622" t="n">
        <v>1518</v>
      </c>
      <c r="C15" s="350" t="n">
        <v>0.482872200263505</v>
      </c>
      <c r="D15" s="35" t="n">
        <v>-0.284183661185082</v>
      </c>
      <c r="E15" s="623" t="n">
        <v>1599</v>
      </c>
      <c r="F15" s="350" t="n">
        <v>0.482176360225141</v>
      </c>
      <c r="G15" s="35" t="n">
        <v>-0.272904434728295</v>
      </c>
      <c r="H15" s="350" t="n">
        <v>0.475272960822094</v>
      </c>
      <c r="I15" s="350" t="n">
        <v>0.46</v>
      </c>
      <c r="J15" s="624" t="n">
        <v>0.4587</v>
      </c>
    </row>
    <row r="16" customFormat="false" ht="11.25" hidden="false" customHeight="false" outlineLevel="0" collapsed="false">
      <c r="A16" s="621" t="s">
        <v>873</v>
      </c>
      <c r="B16" s="622" t="n">
        <v>12035</v>
      </c>
      <c r="C16" s="350" t="n">
        <v>0.460739509763191</v>
      </c>
      <c r="D16" s="35" t="n">
        <v>-0.149204513487325</v>
      </c>
      <c r="E16" s="623" t="n">
        <v>12208</v>
      </c>
      <c r="F16" s="350" t="n">
        <v>0.459125163826999</v>
      </c>
      <c r="G16" s="35" t="n">
        <v>-0.175118858954041</v>
      </c>
      <c r="H16" s="350" t="n">
        <v>0.454998773808551</v>
      </c>
      <c r="I16" s="350" t="n">
        <v>0.43</v>
      </c>
      <c r="J16" s="624" t="n">
        <v>0.444</v>
      </c>
    </row>
    <row r="17" customFormat="false" ht="11.25" hidden="false" customHeight="false" outlineLevel="0" collapsed="false">
      <c r="A17" s="621" t="s">
        <v>874</v>
      </c>
      <c r="B17" s="622" t="n">
        <v>5315</v>
      </c>
      <c r="C17" s="350" t="n">
        <v>0.434054562558796</v>
      </c>
      <c r="D17" s="35" t="n">
        <v>-0.266653556855612</v>
      </c>
      <c r="E17" s="623" t="n">
        <v>5698</v>
      </c>
      <c r="F17" s="350" t="n">
        <v>0.428395928395928</v>
      </c>
      <c r="G17" s="35" t="n">
        <v>-0.269425455304493</v>
      </c>
      <c r="H17" s="350" t="n">
        <v>0.427910166295217</v>
      </c>
      <c r="I17" s="350" t="n">
        <v>0.42</v>
      </c>
      <c r="J17" s="624" t="n">
        <v>0.4158</v>
      </c>
    </row>
    <row r="18" customFormat="false" ht="11.25" hidden="false" customHeight="false" outlineLevel="0" collapsed="false">
      <c r="A18" s="621" t="s">
        <v>875</v>
      </c>
      <c r="B18" s="622" t="n">
        <v>2083</v>
      </c>
      <c r="C18" s="350" t="n">
        <v>0.411905904944791</v>
      </c>
      <c r="D18" s="35" t="n">
        <v>-0.253857142857143</v>
      </c>
      <c r="E18" s="623" t="n">
        <v>2167</v>
      </c>
      <c r="F18" s="350" t="n">
        <v>0.404245500692201</v>
      </c>
      <c r="G18" s="35" t="n">
        <v>-0.29743824336688</v>
      </c>
      <c r="H18" s="350" t="n">
        <v>0.394651913324113</v>
      </c>
      <c r="I18" s="350" t="n">
        <v>0.37</v>
      </c>
      <c r="J18" s="624" t="n">
        <v>0.3874</v>
      </c>
    </row>
    <row r="19" customFormat="false" ht="11.25" hidden="false" customHeight="false" outlineLevel="0" collapsed="false">
      <c r="A19" s="621" t="s">
        <v>876</v>
      </c>
      <c r="B19" s="622" t="n">
        <v>644</v>
      </c>
      <c r="C19" s="350" t="n">
        <v>0.368012422360248</v>
      </c>
      <c r="D19" s="35" t="n">
        <v>-0.187225287571308</v>
      </c>
      <c r="E19" s="623" t="n">
        <v>655</v>
      </c>
      <c r="F19" s="350" t="n">
        <v>0.366412213740458</v>
      </c>
      <c r="G19" s="35" t="n">
        <v>-0.155609167671894</v>
      </c>
      <c r="H19" s="350" t="n">
        <v>0.368263473053892</v>
      </c>
      <c r="I19" s="350" t="n">
        <v>0.36</v>
      </c>
      <c r="J19" s="624" t="n">
        <v>0.378</v>
      </c>
    </row>
    <row r="20" customFormat="false" ht="11.25" hidden="false" customHeight="false" outlineLevel="0" collapsed="false">
      <c r="A20" s="621" t="s">
        <v>877</v>
      </c>
      <c r="B20" s="622" t="n">
        <v>1699</v>
      </c>
      <c r="C20" s="350" t="n">
        <v>0.376103590347263</v>
      </c>
      <c r="D20" s="35" t="n">
        <v>-0.241726459874158</v>
      </c>
      <c r="E20" s="623" t="n">
        <v>1798</v>
      </c>
      <c r="F20" s="350" t="n">
        <v>0.375973303670745</v>
      </c>
      <c r="G20" s="35" t="n">
        <v>-0.306942619360491</v>
      </c>
      <c r="H20" s="350" t="n">
        <v>0.367424242424242</v>
      </c>
      <c r="I20" s="350" t="n">
        <v>0.35</v>
      </c>
      <c r="J20" s="624" t="n">
        <v>0.3652</v>
      </c>
    </row>
    <row r="21" customFormat="false" ht="12" hidden="false" customHeight="false" outlineLevel="0" collapsed="false">
      <c r="A21" s="635" t="s">
        <v>878</v>
      </c>
      <c r="B21" s="636" t="n">
        <v>24069</v>
      </c>
      <c r="C21" s="637" t="n">
        <v>0.454111097262038</v>
      </c>
      <c r="D21" s="638" t="n">
        <v>-0.212880797731223</v>
      </c>
      <c r="E21" s="639" t="n">
        <v>24955</v>
      </c>
      <c r="F21" s="637" t="n">
        <v>0.451292326187137</v>
      </c>
      <c r="G21" s="638" t="n">
        <v>-0.228262518968134</v>
      </c>
      <c r="H21" s="637" t="n">
        <v>0.447133150554297</v>
      </c>
      <c r="I21" s="637" t="n">
        <v>0.43</v>
      </c>
      <c r="J21" s="640" t="n">
        <v>0.436</v>
      </c>
    </row>
    <row r="22" customFormat="false" ht="11.25" hidden="false" customHeight="false" outlineLevel="0" collapsed="false">
      <c r="A22" s="510" t="s">
        <v>879</v>
      </c>
      <c r="B22" s="7"/>
      <c r="C22" s="2"/>
      <c r="D22" s="5"/>
      <c r="E22" s="5"/>
      <c r="F22" s="5"/>
      <c r="G22" s="5"/>
    </row>
    <row r="23" customFormat="false" ht="11.25" hidden="false" customHeight="false" outlineLevel="0" collapsed="false">
      <c r="A23" s="1" t="s">
        <v>880</v>
      </c>
      <c r="B23" s="1"/>
      <c r="C23" s="1"/>
      <c r="D23" s="1"/>
      <c r="E23" s="1"/>
      <c r="F23" s="1"/>
      <c r="G23" s="1"/>
    </row>
    <row r="24" customFormat="false" ht="11.25" hidden="false" customHeight="false" outlineLevel="0" collapsed="false">
      <c r="A24" s="1"/>
      <c r="B24" s="1"/>
      <c r="C24" s="1"/>
      <c r="D24" s="1"/>
      <c r="E24" s="1"/>
      <c r="F24" s="1"/>
      <c r="G24" s="1"/>
    </row>
    <row r="25" customFormat="false" ht="11.25" hidden="false" customHeight="false" outlineLevel="0" collapsed="false">
      <c r="A25" s="1" t="s">
        <v>881</v>
      </c>
      <c r="B25" s="1"/>
      <c r="C25" s="1"/>
      <c r="D25" s="1"/>
      <c r="E25" s="1"/>
      <c r="F25" s="1"/>
      <c r="G25" s="1"/>
    </row>
  </sheetData>
  <mergeCells count="2">
    <mergeCell ref="B3:D3"/>
    <mergeCell ref="E3:G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5.xml><?xml version="1.0" encoding="utf-8"?>
<worksheet xmlns="http://schemas.openxmlformats.org/spreadsheetml/2006/main" xmlns:r="http://schemas.openxmlformats.org/officeDocument/2006/relationships">
  <sheetPr filterMode="false">
    <pageSetUpPr fitToPage="false"/>
  </sheetPr>
  <dimension ref="A1:H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8" activeCellId="0" sqref="K8"/>
    </sheetView>
  </sheetViews>
  <sheetFormatPr defaultRowHeight="11.25" outlineLevelRow="0" outlineLevelCol="0"/>
  <cols>
    <col collapsed="false" customWidth="false" hidden="false" outlineLevel="0" max="1" min="1" style="41" width="11.42"/>
    <col collapsed="false" customWidth="true" hidden="false" outlineLevel="0" max="2" min="2" style="41" width="17.86"/>
    <col collapsed="false" customWidth="true" hidden="false" outlineLevel="0" max="3" min="3" style="41" width="16.42"/>
    <col collapsed="false" customWidth="true" hidden="false" outlineLevel="0" max="4" min="4" style="41" width="19.71"/>
    <col collapsed="false" customWidth="false" hidden="false" outlineLevel="0" max="5" min="5" style="41" width="11.42"/>
    <col collapsed="false" customWidth="true" hidden="false" outlineLevel="0" max="6" min="6" style="41" width="17.58"/>
    <col collapsed="false" customWidth="false" hidden="false" outlineLevel="0" max="1025" min="7" style="41" width="11.42"/>
  </cols>
  <sheetData>
    <row r="1" customFormat="false" ht="11.25" hidden="false" customHeight="false" outlineLevel="0" collapsed="false">
      <c r="A1" s="42" t="s">
        <v>882</v>
      </c>
    </row>
    <row r="2" customFormat="false" ht="11.25" hidden="false" customHeight="false" outlineLevel="0" collapsed="false">
      <c r="A2" s="42"/>
    </row>
    <row r="3" customFormat="false" ht="56.25" hidden="false" customHeight="false" outlineLevel="0" collapsed="false">
      <c r="B3" s="641" t="n">
        <v>2017</v>
      </c>
      <c r="C3" s="642" t="s">
        <v>883</v>
      </c>
      <c r="D3" s="643"/>
      <c r="E3" s="642" t="s">
        <v>884</v>
      </c>
      <c r="F3" s="643"/>
      <c r="G3" s="642" t="s">
        <v>885</v>
      </c>
      <c r="H3" s="644"/>
    </row>
    <row r="4" customFormat="false" ht="11.25" hidden="false" customHeight="false" outlineLevel="0" collapsed="false">
      <c r="B4" s="645"/>
      <c r="C4" s="646" t="s">
        <v>861</v>
      </c>
      <c r="D4" s="647" t="s">
        <v>73</v>
      </c>
      <c r="E4" s="646" t="s">
        <v>861</v>
      </c>
      <c r="F4" s="647" t="s">
        <v>73</v>
      </c>
      <c r="G4" s="646" t="s">
        <v>861</v>
      </c>
      <c r="H4" s="647" t="s">
        <v>73</v>
      </c>
    </row>
    <row r="5" customFormat="false" ht="11.25" hidden="false" customHeight="false" outlineLevel="0" collapsed="false">
      <c r="B5" s="645" t="s">
        <v>453</v>
      </c>
      <c r="C5" s="645" t="n">
        <v>1092</v>
      </c>
      <c r="D5" s="648" t="n">
        <v>0.41</v>
      </c>
      <c r="E5" s="645" t="n">
        <v>5674</v>
      </c>
      <c r="F5" s="648"/>
      <c r="G5" s="645" t="n">
        <v>1180</v>
      </c>
      <c r="H5" s="648"/>
    </row>
    <row r="6" customFormat="false" ht="11.25" hidden="false" customHeight="false" outlineLevel="0" collapsed="false">
      <c r="B6" s="649" t="s">
        <v>886</v>
      </c>
      <c r="C6" s="650" t="n">
        <v>64</v>
      </c>
      <c r="D6" s="651" t="n">
        <v>0.375</v>
      </c>
      <c r="E6" s="650" t="n">
        <v>96</v>
      </c>
      <c r="F6" s="648" t="n">
        <v>0.3</v>
      </c>
      <c r="G6" s="650" t="n">
        <v>28</v>
      </c>
      <c r="H6" s="648" t="n">
        <v>0.46</v>
      </c>
    </row>
    <row r="7" customFormat="false" ht="11.25" hidden="false" customHeight="false" outlineLevel="0" collapsed="false">
      <c r="B7" s="649" t="s">
        <v>887</v>
      </c>
      <c r="C7" s="650" t="n">
        <v>62</v>
      </c>
      <c r="D7" s="651" t="n">
        <v>0.354838709677419</v>
      </c>
      <c r="E7" s="650" t="n">
        <v>66</v>
      </c>
      <c r="F7" s="648" t="n">
        <v>0.48</v>
      </c>
      <c r="G7" s="650" t="n">
        <v>22</v>
      </c>
      <c r="H7" s="648" t="n">
        <v>0.32</v>
      </c>
    </row>
    <row r="8" customFormat="false" ht="11.25" hidden="false" customHeight="false" outlineLevel="0" collapsed="false">
      <c r="B8" s="649" t="s">
        <v>888</v>
      </c>
      <c r="C8" s="650" t="n">
        <v>154</v>
      </c>
      <c r="D8" s="651" t="n">
        <v>0.441558441558442</v>
      </c>
      <c r="E8" s="650" t="n">
        <v>1281</v>
      </c>
      <c r="F8" s="648" t="n">
        <v>0.43</v>
      </c>
      <c r="G8" s="650" t="n">
        <v>232</v>
      </c>
      <c r="H8" s="648" t="n">
        <v>0.34</v>
      </c>
    </row>
    <row r="9" customFormat="false" ht="11.25" hidden="false" customHeight="false" outlineLevel="0" collapsed="false">
      <c r="B9" s="649" t="s">
        <v>889</v>
      </c>
      <c r="C9" s="650" t="n">
        <v>122</v>
      </c>
      <c r="D9" s="651" t="n">
        <v>0.377049180327869</v>
      </c>
      <c r="E9" s="652"/>
      <c r="F9" s="653" t="s">
        <v>162</v>
      </c>
      <c r="G9" s="652"/>
      <c r="H9" s="654" t="s">
        <v>162</v>
      </c>
    </row>
    <row r="10" customFormat="false" ht="11.25" hidden="false" customHeight="false" outlineLevel="0" collapsed="false">
      <c r="B10" s="649" t="s">
        <v>890</v>
      </c>
      <c r="C10" s="650" t="n">
        <v>41</v>
      </c>
      <c r="D10" s="651" t="n">
        <v>0.487804878048781</v>
      </c>
      <c r="E10" s="650" t="n">
        <v>129</v>
      </c>
      <c r="F10" s="648" t="n">
        <v>0.3</v>
      </c>
      <c r="G10" s="650" t="n">
        <v>50</v>
      </c>
      <c r="H10" s="648" t="n">
        <v>0.24</v>
      </c>
    </row>
    <row r="11" customFormat="false" ht="11.25" hidden="false" customHeight="false" outlineLevel="0" collapsed="false">
      <c r="B11" s="649" t="s">
        <v>891</v>
      </c>
      <c r="C11" s="650" t="n">
        <v>39</v>
      </c>
      <c r="D11" s="651" t="n">
        <v>0.153846153846154</v>
      </c>
      <c r="E11" s="650" t="n">
        <v>1247</v>
      </c>
      <c r="F11" s="648" t="n">
        <v>0.17</v>
      </c>
      <c r="G11" s="650" t="n">
        <v>246</v>
      </c>
      <c r="H11" s="648" t="n">
        <v>0.12</v>
      </c>
    </row>
    <row r="12" customFormat="false" ht="11.25" hidden="false" customHeight="false" outlineLevel="0" collapsed="false">
      <c r="B12" s="649" t="s">
        <v>892</v>
      </c>
      <c r="C12" s="650" t="n">
        <v>610</v>
      </c>
      <c r="D12" s="651" t="n">
        <v>0.431147540983607</v>
      </c>
      <c r="E12" s="650" t="n">
        <v>2855</v>
      </c>
      <c r="F12" s="648" t="n">
        <v>0.35</v>
      </c>
      <c r="G12" s="650" t="n">
        <v>602</v>
      </c>
      <c r="H12" s="648" t="n">
        <v>0.3</v>
      </c>
    </row>
    <row r="13" customFormat="false" ht="11.25" hidden="false" customHeight="false" outlineLevel="0" collapsed="false">
      <c r="B13" s="645" t="s">
        <v>451</v>
      </c>
      <c r="C13" s="645" t="n">
        <v>670</v>
      </c>
      <c r="D13" s="648" t="n">
        <v>0.33</v>
      </c>
      <c r="E13" s="645" t="n">
        <v>1350</v>
      </c>
      <c r="F13" s="648"/>
      <c r="G13" s="645" t="n">
        <v>800</v>
      </c>
      <c r="H13" s="648"/>
    </row>
    <row r="14" customFormat="false" ht="11.25" hidden="false" customHeight="false" outlineLevel="0" collapsed="false">
      <c r="B14" s="649" t="s">
        <v>893</v>
      </c>
      <c r="C14" s="650" t="n">
        <v>145</v>
      </c>
      <c r="D14" s="651" t="n">
        <v>0.372413793103448</v>
      </c>
      <c r="E14" s="650" t="n">
        <v>261</v>
      </c>
      <c r="F14" s="648" t="n">
        <v>0.33</v>
      </c>
      <c r="G14" s="650" t="n">
        <v>123</v>
      </c>
      <c r="H14" s="648" t="n">
        <v>0.26</v>
      </c>
    </row>
    <row r="15" customFormat="false" ht="11.25" hidden="false" customHeight="false" outlineLevel="0" collapsed="false">
      <c r="B15" s="649" t="s">
        <v>894</v>
      </c>
      <c r="C15" s="650" t="n">
        <v>233</v>
      </c>
      <c r="D15" s="651" t="n">
        <v>0.377682403433476</v>
      </c>
      <c r="E15" s="650" t="n">
        <v>656</v>
      </c>
      <c r="F15" s="648" t="n">
        <v>0.27</v>
      </c>
      <c r="G15" s="650" t="n">
        <v>378</v>
      </c>
      <c r="H15" s="648" t="n">
        <v>0.25</v>
      </c>
    </row>
    <row r="16" customFormat="false" ht="11.25" hidden="false" customHeight="false" outlineLevel="0" collapsed="false">
      <c r="B16" s="649" t="s">
        <v>895</v>
      </c>
      <c r="C16" s="650" t="n">
        <v>40</v>
      </c>
      <c r="D16" s="651" t="n">
        <v>0.475</v>
      </c>
      <c r="E16" s="650" t="n">
        <v>66</v>
      </c>
      <c r="F16" s="648" t="n">
        <v>0.24</v>
      </c>
      <c r="G16" s="650" t="n">
        <v>46</v>
      </c>
      <c r="H16" s="648" t="n">
        <v>0.26</v>
      </c>
    </row>
    <row r="17" customFormat="false" ht="11.25" hidden="false" customHeight="false" outlineLevel="0" collapsed="false">
      <c r="B17" s="649" t="s">
        <v>896</v>
      </c>
      <c r="C17" s="650" t="n">
        <v>252</v>
      </c>
      <c r="D17" s="651" t="n">
        <v>0.238095238095238</v>
      </c>
      <c r="E17" s="650" t="n">
        <v>367</v>
      </c>
      <c r="F17" s="648" t="n">
        <v>0.23</v>
      </c>
      <c r="G17" s="650" t="n">
        <v>253</v>
      </c>
      <c r="H17" s="648" t="n">
        <v>0.31</v>
      </c>
    </row>
    <row r="18" customFormat="false" ht="11.25" hidden="false" customHeight="false" outlineLevel="0" collapsed="false">
      <c r="B18" s="645" t="s">
        <v>9</v>
      </c>
      <c r="C18" s="645" t="n">
        <v>1762</v>
      </c>
      <c r="D18" s="651" t="n">
        <v>0.39</v>
      </c>
      <c r="E18" s="645" t="n">
        <v>7024</v>
      </c>
      <c r="F18" s="648" t="n">
        <v>0.32</v>
      </c>
      <c r="G18" s="645" t="n">
        <v>1980</v>
      </c>
      <c r="H18" s="648" t="n">
        <v>0.27</v>
      </c>
    </row>
    <row r="20" customFormat="false" ht="11.25" hidden="false" customHeight="false" outlineLevel="0" collapsed="false">
      <c r="A20" s="41" t="s">
        <v>897</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6.xml><?xml version="1.0" encoding="utf-8"?>
<worksheet xmlns="http://schemas.openxmlformats.org/spreadsheetml/2006/main" xmlns:r="http://schemas.openxmlformats.org/officeDocument/2006/relationships">
  <sheetPr filterMode="false">
    <pageSetUpPr fitToPage="false"/>
  </sheetPr>
  <dimension ref="A1:I2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 activeCellId="0" sqref="A3"/>
    </sheetView>
  </sheetViews>
  <sheetFormatPr defaultRowHeight="11.25" outlineLevelRow="0" outlineLevelCol="0"/>
  <cols>
    <col collapsed="false" customWidth="true" hidden="false" outlineLevel="0" max="1" min="1" style="1" width="80.86"/>
    <col collapsed="false" customWidth="true" hidden="false" outlineLevel="0" max="2" min="2" style="1" width="8.71"/>
    <col collapsed="false" customWidth="true" hidden="false" outlineLevel="0" max="4" min="3" style="1" width="15.86"/>
    <col collapsed="false" customWidth="true" hidden="false" outlineLevel="0" max="5" min="5" style="1" width="27.14"/>
    <col collapsed="false" customWidth="true" hidden="false" outlineLevel="0" max="7" min="6" style="1" width="15.86"/>
    <col collapsed="false" customWidth="true" hidden="false" outlineLevel="0" max="1025" min="8" style="1" width="9.14"/>
  </cols>
  <sheetData>
    <row r="1" customFormat="false" ht="11.25" hidden="false" customHeight="false" outlineLevel="0" collapsed="false">
      <c r="A1" s="2" t="s">
        <v>898</v>
      </c>
    </row>
    <row r="2" customFormat="false" ht="11.25" hidden="false" customHeight="false" outlineLevel="0" collapsed="false">
      <c r="A2" s="544" t="s">
        <v>899</v>
      </c>
      <c r="B2" s="133"/>
      <c r="C2" s="133"/>
      <c r="D2" s="133"/>
      <c r="E2" s="133"/>
      <c r="F2" s="133"/>
      <c r="G2" s="133"/>
    </row>
    <row r="3" customFormat="false" ht="11.25" hidden="false" customHeight="false" outlineLevel="0" collapsed="false">
      <c r="A3" s="544"/>
      <c r="B3" s="133"/>
      <c r="C3" s="133"/>
      <c r="D3" s="133"/>
      <c r="E3" s="133"/>
      <c r="F3" s="133"/>
      <c r="G3" s="133"/>
    </row>
    <row r="4" customFormat="false" ht="11.25" hidden="false" customHeight="false" outlineLevel="0" collapsed="false">
      <c r="A4" s="2"/>
      <c r="B4" s="3" t="s">
        <v>900</v>
      </c>
      <c r="C4" s="3"/>
      <c r="D4" s="3"/>
      <c r="E4" s="2" t="s">
        <v>901</v>
      </c>
    </row>
    <row r="5" customFormat="false" ht="22.5" hidden="false" customHeight="false" outlineLevel="0" collapsed="false">
      <c r="B5" s="2" t="s">
        <v>861</v>
      </c>
      <c r="C5" s="2" t="s">
        <v>10</v>
      </c>
      <c r="D5" s="17" t="s">
        <v>376</v>
      </c>
      <c r="E5" s="2" t="s">
        <v>861</v>
      </c>
      <c r="F5" s="2" t="s">
        <v>10</v>
      </c>
      <c r="G5" s="17" t="s">
        <v>376</v>
      </c>
    </row>
    <row r="6" customFormat="false" ht="11.25" hidden="false" customHeight="false" outlineLevel="0" collapsed="false">
      <c r="A6" s="1" t="s">
        <v>902</v>
      </c>
      <c r="B6" s="244" t="n">
        <v>74640</v>
      </c>
      <c r="C6" s="4" t="n">
        <v>0.16</v>
      </c>
      <c r="D6" s="5" t="n">
        <v>0.16</v>
      </c>
      <c r="E6" s="244" t="n">
        <v>2099</v>
      </c>
      <c r="F6" s="4" t="n">
        <v>0.23</v>
      </c>
      <c r="G6" s="5" t="n">
        <v>0.23</v>
      </c>
    </row>
    <row r="7" customFormat="false" ht="11.25" hidden="false" customHeight="false" outlineLevel="0" collapsed="false">
      <c r="A7" s="1" t="s">
        <v>903</v>
      </c>
      <c r="B7" s="244" t="n">
        <v>51111</v>
      </c>
      <c r="C7" s="4" t="n">
        <v>0.09</v>
      </c>
      <c r="D7" s="5" t="n">
        <v>0.09</v>
      </c>
      <c r="E7" s="244" t="n">
        <v>1377</v>
      </c>
      <c r="F7" s="4" t="n">
        <v>0.08</v>
      </c>
      <c r="G7" s="5" t="n">
        <v>0.09</v>
      </c>
    </row>
    <row r="8" customFormat="false" ht="11.25" hidden="false" customHeight="false" outlineLevel="0" collapsed="false">
      <c r="A8" s="1" t="s">
        <v>904</v>
      </c>
      <c r="B8" s="244" t="n">
        <v>33603</v>
      </c>
      <c r="C8" s="4" t="n">
        <v>0.3</v>
      </c>
      <c r="D8" s="5" t="n">
        <v>0.3</v>
      </c>
      <c r="E8" s="244" t="n">
        <v>602</v>
      </c>
      <c r="F8" s="4" t="n">
        <v>0.37</v>
      </c>
      <c r="G8" s="5" t="n">
        <v>0.36</v>
      </c>
    </row>
    <row r="9" customFormat="false" ht="11.25" hidden="false" customHeight="false" outlineLevel="0" collapsed="false">
      <c r="A9" s="1" t="s">
        <v>905</v>
      </c>
      <c r="B9" s="244" t="n">
        <v>3748</v>
      </c>
      <c r="C9" s="4" t="n">
        <v>0.16</v>
      </c>
      <c r="D9" s="5" t="n">
        <v>0.16</v>
      </c>
      <c r="E9" s="244" t="n">
        <v>81</v>
      </c>
      <c r="F9" s="4" t="n">
        <v>0.21</v>
      </c>
      <c r="G9" s="5" t="n">
        <v>0.18</v>
      </c>
    </row>
    <row r="10" customFormat="false" ht="11.25" hidden="false" customHeight="false" outlineLevel="0" collapsed="false">
      <c r="A10" s="1" t="s">
        <v>906</v>
      </c>
      <c r="B10" s="244" t="n">
        <v>513</v>
      </c>
      <c r="C10" s="4" t="n">
        <v>0.7</v>
      </c>
      <c r="D10" s="5" t="n">
        <v>0.69</v>
      </c>
      <c r="E10" s="244" t="n">
        <v>39</v>
      </c>
      <c r="F10" s="4" t="n">
        <v>0.72</v>
      </c>
      <c r="G10" s="5" t="n">
        <v>0.83</v>
      </c>
    </row>
    <row r="11" customFormat="false" ht="11.25" hidden="false" customHeight="false" outlineLevel="0" collapsed="false">
      <c r="A11" s="2" t="s">
        <v>9</v>
      </c>
      <c r="B11" s="655" t="n">
        <f aca="false">SUM(B6:B10)</f>
        <v>163615</v>
      </c>
      <c r="C11" s="5" t="n">
        <v>0.17</v>
      </c>
      <c r="D11" s="5" t="n">
        <v>0.17</v>
      </c>
      <c r="E11" s="655" t="n">
        <f aca="false">SUM(E6:E10)</f>
        <v>4198</v>
      </c>
      <c r="F11" s="5" t="n">
        <v>0.21</v>
      </c>
      <c r="G11" s="5" t="n">
        <v>0.21</v>
      </c>
    </row>
    <row r="12" customFormat="false" ht="11.25" hidden="false" customHeight="false" outlineLevel="0" collapsed="false">
      <c r="A12" s="2"/>
      <c r="B12" s="655"/>
      <c r="C12" s="5"/>
      <c r="D12" s="5"/>
      <c r="E12" s="655"/>
      <c r="F12" s="5"/>
      <c r="G12" s="5"/>
    </row>
    <row r="13" customFormat="false" ht="11.25" hidden="false" customHeight="false" outlineLevel="0" collapsed="false">
      <c r="A13" s="544" t="s">
        <v>907</v>
      </c>
      <c r="B13" s="656"/>
      <c r="C13" s="545"/>
      <c r="D13" s="656"/>
      <c r="E13" s="545"/>
      <c r="F13" s="133"/>
      <c r="G13" s="133"/>
    </row>
    <row r="14" customFormat="false" ht="23.25" hidden="false" customHeight="true" outlineLevel="0" collapsed="false">
      <c r="A14" s="2"/>
      <c r="B14" s="657" t="s">
        <v>908</v>
      </c>
      <c r="C14" s="657"/>
      <c r="D14" s="657"/>
      <c r="E14" s="657"/>
      <c r="F14" s="3" t="s">
        <v>909</v>
      </c>
      <c r="G14" s="3"/>
      <c r="H14" s="3"/>
      <c r="I14" s="21" t="s">
        <v>910</v>
      </c>
    </row>
    <row r="15" customFormat="false" ht="32.25" hidden="false" customHeight="true" outlineLevel="0" collapsed="false">
      <c r="A15" s="2" t="s">
        <v>911</v>
      </c>
      <c r="B15" s="655" t="s">
        <v>7</v>
      </c>
      <c r="C15" s="5" t="s">
        <v>8</v>
      </c>
      <c r="D15" s="655" t="s">
        <v>9</v>
      </c>
      <c r="E15" s="5" t="s">
        <v>10</v>
      </c>
      <c r="F15" s="2" t="s">
        <v>7</v>
      </c>
      <c r="G15" s="2" t="s">
        <v>8</v>
      </c>
      <c r="H15" s="2" t="s">
        <v>9</v>
      </c>
      <c r="I15" s="21"/>
    </row>
    <row r="16" customFormat="false" ht="11.25" hidden="false" customHeight="false" outlineLevel="0" collapsed="false">
      <c r="A16" s="2" t="s">
        <v>912</v>
      </c>
      <c r="B16" s="244" t="n">
        <v>89</v>
      </c>
      <c r="C16" s="585" t="n">
        <v>49</v>
      </c>
      <c r="D16" s="348" t="n">
        <v>138</v>
      </c>
      <c r="E16" s="5" t="n">
        <v>0.64</v>
      </c>
      <c r="F16" s="528" t="n">
        <v>13.1</v>
      </c>
      <c r="G16" s="528" t="n">
        <v>21.12</v>
      </c>
      <c r="H16" s="658" t="n">
        <v>15.95</v>
      </c>
      <c r="I16" s="5" t="n">
        <v>-0.16</v>
      </c>
    </row>
    <row r="17" customFormat="false" ht="11.25" hidden="false" customHeight="false" outlineLevel="0" collapsed="false">
      <c r="A17" s="2" t="s">
        <v>913</v>
      </c>
      <c r="B17" s="244" t="n">
        <v>260</v>
      </c>
      <c r="C17" s="585" t="n">
        <v>144</v>
      </c>
      <c r="D17" s="348" t="n">
        <v>404</v>
      </c>
      <c r="E17" s="5" t="n">
        <v>0.64</v>
      </c>
      <c r="F17" s="528" t="n">
        <v>15.93</v>
      </c>
      <c r="G17" s="528" t="n">
        <v>18.13</v>
      </c>
      <c r="H17" s="658" t="n">
        <v>16.72</v>
      </c>
      <c r="I17" s="5" t="n">
        <v>-0.04</v>
      </c>
    </row>
    <row r="18" customFormat="false" ht="11.25" hidden="false" customHeight="false" outlineLevel="0" collapsed="false">
      <c r="A18" s="2" t="s">
        <v>914</v>
      </c>
      <c r="B18" s="244" t="n">
        <v>133</v>
      </c>
      <c r="C18" s="585" t="n">
        <v>96</v>
      </c>
      <c r="D18" s="348" t="n">
        <v>229</v>
      </c>
      <c r="E18" s="5" t="n">
        <v>0.58</v>
      </c>
      <c r="F18" s="528" t="n">
        <v>16.39</v>
      </c>
      <c r="G18" s="528" t="n">
        <v>18.01</v>
      </c>
      <c r="H18" s="658" t="n">
        <v>17.07</v>
      </c>
      <c r="I18" s="5" t="n">
        <v>-0.11</v>
      </c>
    </row>
    <row r="20" customFormat="false" ht="11.25" hidden="false" customHeight="false" outlineLevel="0" collapsed="false">
      <c r="A20" s="1" t="s">
        <v>915</v>
      </c>
    </row>
    <row r="21" customFormat="false" ht="11.25" hidden="false" customHeight="false" outlineLevel="0" collapsed="false">
      <c r="A21" s="659"/>
    </row>
    <row r="22" customFormat="false" ht="11.25" hidden="false" customHeight="false" outlineLevel="0" collapsed="false">
      <c r="A22" s="7" t="s">
        <v>916</v>
      </c>
    </row>
  </sheetData>
  <mergeCells count="4">
    <mergeCell ref="B4:D4"/>
    <mergeCell ref="B14:E14"/>
    <mergeCell ref="F14:H14"/>
    <mergeCell ref="I14:I15"/>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67.xml><?xml version="1.0" encoding="utf-8"?>
<worksheet xmlns="http://schemas.openxmlformats.org/spreadsheetml/2006/main" xmlns:r="http://schemas.openxmlformats.org/officeDocument/2006/relationships">
  <sheetPr filterMode="false">
    <pageSetUpPr fitToPage="false"/>
  </sheetPr>
  <dimension ref="A1:M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4" activeCellId="0" sqref="F14"/>
    </sheetView>
  </sheetViews>
  <sheetFormatPr defaultRowHeight="11.25" outlineLevelRow="0" outlineLevelCol="0"/>
  <cols>
    <col collapsed="false" customWidth="true" hidden="false" outlineLevel="0" max="1" min="1" style="660" width="33.29"/>
    <col collapsed="false" customWidth="true" hidden="false" outlineLevel="0" max="2" min="2" style="660" width="10.29"/>
    <col collapsed="false" customWidth="true" hidden="false" outlineLevel="0" max="4" min="3" style="660" width="8.86"/>
    <col collapsed="false" customWidth="true" hidden="false" outlineLevel="0" max="5" min="5" style="660" width="14.43"/>
    <col collapsed="false" customWidth="true" hidden="false" outlineLevel="0" max="6" min="6" style="660" width="14.57"/>
    <col collapsed="false" customWidth="true" hidden="false" outlineLevel="0" max="7" min="7" style="660" width="15.15"/>
    <col collapsed="false" customWidth="true" hidden="false" outlineLevel="0" max="11" min="8" style="660" width="9.71"/>
    <col collapsed="false" customWidth="true" hidden="false" outlineLevel="0" max="12" min="12" style="660" width="12.86"/>
    <col collapsed="false" customWidth="true" hidden="false" outlineLevel="0" max="13" min="13" style="660" width="12.42"/>
    <col collapsed="false" customWidth="true" hidden="false" outlineLevel="0" max="1025" min="14" style="660" width="9.71"/>
  </cols>
  <sheetData>
    <row r="1" customFormat="false" ht="18" hidden="false" customHeight="true" outlineLevel="0" collapsed="false">
      <c r="A1" s="661" t="s">
        <v>917</v>
      </c>
    </row>
    <row r="2" customFormat="false" ht="9" hidden="false" customHeight="true" outlineLevel="0" collapsed="false">
      <c r="A2" s="662"/>
    </row>
    <row r="3" customFormat="false" ht="52.15" hidden="false" customHeight="true" outlineLevel="0" collapsed="false">
      <c r="B3" s="663" t="s">
        <v>918</v>
      </c>
      <c r="C3" s="663"/>
      <c r="D3" s="663"/>
      <c r="E3" s="663"/>
      <c r="F3" s="664" t="s">
        <v>919</v>
      </c>
      <c r="G3" s="664" t="s">
        <v>920</v>
      </c>
      <c r="H3" s="664" t="s">
        <v>921</v>
      </c>
      <c r="I3" s="664"/>
      <c r="J3" s="664"/>
      <c r="K3" s="664"/>
      <c r="L3" s="664" t="s">
        <v>922</v>
      </c>
      <c r="M3" s="664" t="s">
        <v>923</v>
      </c>
    </row>
    <row r="4" customFormat="false" ht="11.25" hidden="false" customHeight="false" outlineLevel="0" collapsed="false">
      <c r="B4" s="662" t="s">
        <v>7</v>
      </c>
      <c r="C4" s="662" t="s">
        <v>8</v>
      </c>
      <c r="D4" s="662" t="s">
        <v>9</v>
      </c>
      <c r="E4" s="662" t="s">
        <v>10</v>
      </c>
      <c r="F4" s="664"/>
      <c r="G4" s="664"/>
      <c r="H4" s="662" t="s">
        <v>7</v>
      </c>
      <c r="I4" s="662" t="s">
        <v>8</v>
      </c>
      <c r="J4" s="662" t="s">
        <v>9</v>
      </c>
      <c r="K4" s="662" t="s">
        <v>507</v>
      </c>
      <c r="L4" s="664"/>
      <c r="M4" s="664"/>
    </row>
    <row r="5" customFormat="false" ht="11.25" hidden="false" customHeight="false" outlineLevel="0" collapsed="false">
      <c r="A5" s="662" t="s">
        <v>924</v>
      </c>
      <c r="B5" s="662" t="n">
        <v>694</v>
      </c>
      <c r="C5" s="662" t="n">
        <v>992</v>
      </c>
      <c r="D5" s="665" t="n">
        <v>1686</v>
      </c>
      <c r="E5" s="666" t="n">
        <f aca="false">B5/C5</f>
        <v>0.699596774193549</v>
      </c>
      <c r="F5" s="666" t="n">
        <v>0.408090422367638</v>
      </c>
      <c r="G5" s="666" t="n">
        <v>0.41</v>
      </c>
      <c r="H5" s="667" t="n">
        <v>2467</v>
      </c>
      <c r="I5" s="667" t="n">
        <v>2579</v>
      </c>
      <c r="J5" s="667" t="n">
        <f aca="false">(H5+I5)/2</f>
        <v>2523</v>
      </c>
      <c r="K5" s="666" t="n">
        <v>-0.05</v>
      </c>
      <c r="L5" s="666" t="n">
        <v>-0.0568000288197477</v>
      </c>
      <c r="M5" s="666" t="n">
        <v>-0.0598691505889489</v>
      </c>
    </row>
    <row r="6" customFormat="false" ht="11.25" hidden="false" customHeight="false" outlineLevel="0" collapsed="false">
      <c r="A6" s="662" t="s">
        <v>925</v>
      </c>
      <c r="D6" s="665"/>
      <c r="E6" s="666"/>
      <c r="F6" s="668"/>
      <c r="G6" s="668"/>
      <c r="H6" s="669"/>
      <c r="I6" s="669"/>
      <c r="J6" s="667"/>
      <c r="K6" s="668"/>
      <c r="L6" s="668"/>
      <c r="M6" s="668"/>
    </row>
    <row r="7" customFormat="false" ht="11.25" hidden="false" customHeight="false" outlineLevel="0" collapsed="false">
      <c r="A7" s="660" t="s">
        <v>926</v>
      </c>
      <c r="B7" s="660" t="n">
        <v>109</v>
      </c>
      <c r="C7" s="660" t="n">
        <v>64</v>
      </c>
      <c r="D7" s="665" t="n">
        <f aca="false">C7+B7</f>
        <v>173</v>
      </c>
      <c r="E7" s="666" t="n">
        <f aca="false">B7/D7</f>
        <v>0.630057803468208</v>
      </c>
      <c r="F7" s="668" t="n">
        <v>0.627906976744186</v>
      </c>
      <c r="G7" s="668" t="n">
        <v>0.63</v>
      </c>
      <c r="H7" s="669" t="n">
        <v>2581</v>
      </c>
      <c r="I7" s="669" t="n">
        <v>2825</v>
      </c>
      <c r="J7" s="667" t="n">
        <f aca="false">(H7+I7)/2</f>
        <v>2703</v>
      </c>
      <c r="K7" s="666" t="n">
        <v>-0.09</v>
      </c>
      <c r="L7" s="668" t="n">
        <v>-0.0503379695868474</v>
      </c>
      <c r="M7" s="668" t="n">
        <v>-0.09</v>
      </c>
    </row>
    <row r="8" customFormat="false" ht="11.25" hidden="false" customHeight="false" outlineLevel="0" collapsed="false">
      <c r="A8" s="660" t="s">
        <v>927</v>
      </c>
      <c r="B8" s="660" t="n">
        <v>249</v>
      </c>
      <c r="C8" s="660" t="n">
        <v>440</v>
      </c>
      <c r="D8" s="665" t="n">
        <f aca="false">C8+B8</f>
        <v>689</v>
      </c>
      <c r="E8" s="666" t="n">
        <f aca="false">B8/D8</f>
        <v>0.361393323657475</v>
      </c>
      <c r="F8" s="668" t="n">
        <v>0.354227405247813</v>
      </c>
      <c r="G8" s="668" t="n">
        <v>0.36</v>
      </c>
      <c r="H8" s="669" t="n">
        <v>2568</v>
      </c>
      <c r="I8" s="669" t="n">
        <v>2767</v>
      </c>
      <c r="J8" s="667" t="n">
        <f aca="false">(H8+I8)/2</f>
        <v>2667.5</v>
      </c>
      <c r="K8" s="666" t="n">
        <v>-0.07</v>
      </c>
      <c r="L8" s="668" t="n">
        <v>-0.0673106888432832</v>
      </c>
      <c r="M8" s="668" t="n">
        <v>-0.07</v>
      </c>
    </row>
    <row r="9" customFormat="false" ht="11.25" hidden="false" customHeight="false" outlineLevel="0" collapsed="false">
      <c r="A9" s="660" t="s">
        <v>928</v>
      </c>
      <c r="B9" s="660" t="n">
        <v>206</v>
      </c>
      <c r="C9" s="660" t="n">
        <v>311</v>
      </c>
      <c r="D9" s="665" t="n">
        <f aca="false">C9+B9</f>
        <v>517</v>
      </c>
      <c r="E9" s="666" t="n">
        <f aca="false">B9/D9</f>
        <v>0.398452611218569</v>
      </c>
      <c r="F9" s="668" t="n">
        <v>0.403131115459883</v>
      </c>
      <c r="G9" s="668" t="n">
        <v>0.4</v>
      </c>
      <c r="H9" s="669" t="n">
        <v>2435</v>
      </c>
      <c r="I9" s="669" t="n">
        <v>2565</v>
      </c>
      <c r="J9" s="667" t="n">
        <f aca="false">(H9+I9)/2</f>
        <v>2500</v>
      </c>
      <c r="K9" s="666" t="n">
        <v>-0.05</v>
      </c>
      <c r="L9" s="668" t="n">
        <v>-0.0686590488642286</v>
      </c>
      <c r="M9" s="668" t="n">
        <v>-0.07</v>
      </c>
    </row>
    <row r="11" customFormat="false" ht="11.25" hidden="false" customHeight="false" outlineLevel="0" collapsed="false">
      <c r="A11" s="660" t="s">
        <v>177</v>
      </c>
    </row>
    <row r="12" customFormat="false" ht="11.25" hidden="false" customHeight="false" outlineLevel="0" collapsed="false">
      <c r="A12" s="670"/>
    </row>
    <row r="13" customFormat="false" ht="11.25" hidden="false" customHeight="false" outlineLevel="0" collapsed="false">
      <c r="A13" s="660" t="s">
        <v>929</v>
      </c>
    </row>
  </sheetData>
  <mergeCells count="6">
    <mergeCell ref="B3:E3"/>
    <mergeCell ref="F3:F4"/>
    <mergeCell ref="G3:G4"/>
    <mergeCell ref="H3:K3"/>
    <mergeCell ref="L3:L4"/>
    <mergeCell ref="M3:M4"/>
  </mergeCells>
  <printOptions headings="false" gridLines="false" gridLinesSet="true" horizontalCentered="false" verticalCentered="false"/>
  <pageMargins left="0.7875" right="0.7875" top="1.12291666666667" bottom="1.12291666666667"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&amp;C&amp;10&amp;A</oddHeader>
    <oddFooter>&amp;C&amp;10Page &amp;P</oddFooter>
  </headerFooter>
</worksheet>
</file>

<file path=xl/worksheets/sheet68.xml><?xml version="1.0" encoding="utf-8"?>
<worksheet xmlns="http://schemas.openxmlformats.org/spreadsheetml/2006/main" xmlns:r="http://schemas.openxmlformats.org/officeDocument/2006/relationships">
  <sheetPr filterMode="false">
    <tabColor rgb="FFE7E6E6"/>
    <pageSetUpPr fitToPage="false"/>
  </sheetPr>
  <dimension ref="A1:C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1.25" outlineLevelRow="0" outlineLevelCol="0"/>
  <cols>
    <col collapsed="false" customWidth="true" hidden="false" outlineLevel="0" max="1" min="1" style="1" width="70.99"/>
    <col collapsed="false" customWidth="true" hidden="false" outlineLevel="0" max="1025" min="2" style="1" width="9.14"/>
  </cols>
  <sheetData>
    <row r="1" customFormat="false" ht="11.25" hidden="false" customHeight="false" outlineLevel="0" collapsed="false">
      <c r="A1" s="2" t="s">
        <v>930</v>
      </c>
    </row>
    <row r="2" customFormat="false" ht="11.25" hidden="false" customHeight="false" outlineLevel="0" collapsed="false">
      <c r="A2" s="2"/>
    </row>
    <row r="3" customFormat="false" ht="11.25" hidden="false" customHeight="false" outlineLevel="0" collapsed="false">
      <c r="B3" s="2" t="n">
        <v>2015</v>
      </c>
      <c r="C3" s="2" t="n">
        <v>2014</v>
      </c>
    </row>
    <row r="4" customFormat="false" ht="11.25" hidden="false" customHeight="false" outlineLevel="0" collapsed="false">
      <c r="A4" s="2" t="s">
        <v>341</v>
      </c>
      <c r="B4" s="275" t="n">
        <v>-0.179081383816643</v>
      </c>
      <c r="C4" s="275" t="n">
        <v>-0.1824402430585</v>
      </c>
    </row>
    <row r="5" customFormat="false" ht="11.25" hidden="false" customHeight="false" outlineLevel="0" collapsed="false">
      <c r="A5" s="276" t="s">
        <v>342</v>
      </c>
      <c r="B5" s="276"/>
      <c r="C5" s="276"/>
    </row>
    <row r="6" customFormat="false" ht="11.25" hidden="false" customHeight="false" outlineLevel="0" collapsed="false">
      <c r="A6" s="277" t="s">
        <v>343</v>
      </c>
      <c r="B6" s="275" t="n">
        <v>-0.0456639576419979</v>
      </c>
      <c r="C6" s="275" t="n">
        <v>-0.0493070319584264</v>
      </c>
    </row>
    <row r="7" customFormat="false" ht="11.25" hidden="false" customHeight="false" outlineLevel="0" collapsed="false">
      <c r="A7" s="278" t="s">
        <v>931</v>
      </c>
      <c r="B7" s="279" t="n">
        <v>-0.220298425036508</v>
      </c>
      <c r="C7" s="279" t="n">
        <v>-0.217007551866326</v>
      </c>
    </row>
    <row r="8" customFormat="false" ht="11.25" hidden="false" customHeight="false" outlineLevel="0" collapsed="false">
      <c r="A8" s="278" t="s">
        <v>344</v>
      </c>
      <c r="B8" s="279" t="n">
        <v>-0.0652369551289231</v>
      </c>
      <c r="C8" s="279" t="n">
        <v>-0.059611531786922</v>
      </c>
    </row>
    <row r="9" customFormat="false" ht="11.25" hidden="false" customHeight="false" outlineLevel="0" collapsed="false">
      <c r="A9" s="278" t="s">
        <v>345</v>
      </c>
      <c r="B9" s="279" t="n">
        <v>-0.0305652745430521</v>
      </c>
      <c r="C9" s="279" t="n">
        <v>-0.0348974809673153</v>
      </c>
    </row>
    <row r="10" customFormat="false" ht="11.25" hidden="false" customHeight="false" outlineLevel="0" collapsed="false">
      <c r="A10" s="278" t="s">
        <v>346</v>
      </c>
      <c r="B10" s="279" t="n">
        <v>-0.0146390572446643</v>
      </c>
      <c r="C10" s="279" t="n">
        <v>-0.0241472019211227</v>
      </c>
    </row>
    <row r="11" customFormat="false" ht="11.25" hidden="false" customHeight="false" outlineLevel="0" collapsed="false">
      <c r="A11" s="277" t="s">
        <v>347</v>
      </c>
      <c r="B11" s="275" t="n">
        <v>-0.150591116587001</v>
      </c>
      <c r="C11" s="275" t="n">
        <v>-0.149278166302864</v>
      </c>
    </row>
    <row r="12" customFormat="false" ht="11.25" hidden="false" customHeight="false" outlineLevel="0" collapsed="false">
      <c r="A12" s="278" t="s">
        <v>931</v>
      </c>
      <c r="B12" s="279" t="n">
        <v>-0.222162321864177</v>
      </c>
      <c r="C12" s="279" t="n">
        <v>-0.231468372219764</v>
      </c>
    </row>
    <row r="13" customFormat="false" ht="11.25" hidden="false" customHeight="false" outlineLevel="0" collapsed="false">
      <c r="A13" s="278" t="s">
        <v>344</v>
      </c>
      <c r="B13" s="279" t="n">
        <v>-0.121911341658851</v>
      </c>
      <c r="C13" s="279" t="n">
        <v>-0.123563236259347</v>
      </c>
    </row>
    <row r="14" customFormat="false" ht="11.25" hidden="false" customHeight="false" outlineLevel="0" collapsed="false">
      <c r="A14" s="278" t="s">
        <v>345</v>
      </c>
      <c r="B14" s="279" t="n">
        <v>-0.0633054548695146</v>
      </c>
      <c r="C14" s="279" t="n">
        <v>-0.0564571670996332</v>
      </c>
    </row>
    <row r="15" customFormat="false" ht="11.25" hidden="false" customHeight="false" outlineLevel="0" collapsed="false">
      <c r="A15" s="278" t="s">
        <v>346</v>
      </c>
      <c r="B15" s="279" t="n">
        <v>-0.0769894746282482</v>
      </c>
      <c r="C15" s="279" t="n">
        <v>-0.0716934559758665</v>
      </c>
    </row>
    <row r="16" customFormat="false" ht="11.25" hidden="false" customHeight="false" outlineLevel="0" collapsed="false">
      <c r="A16" s="277" t="s">
        <v>348</v>
      </c>
      <c r="B16" s="275" t="n">
        <v>-0.23397561356353</v>
      </c>
      <c r="C16" s="275" t="n">
        <v>-0.235684252942447</v>
      </c>
    </row>
    <row r="17" customFormat="false" ht="11.25" hidden="false" customHeight="false" outlineLevel="0" collapsed="false">
      <c r="A17" s="278" t="s">
        <v>931</v>
      </c>
      <c r="B17" s="279" t="n">
        <v>-0.155859971467309</v>
      </c>
      <c r="C17" s="279" t="n">
        <v>-0.185364415783848</v>
      </c>
    </row>
    <row r="18" customFormat="false" ht="11.25" hidden="false" customHeight="false" outlineLevel="0" collapsed="false">
      <c r="A18" s="278" t="s">
        <v>344</v>
      </c>
      <c r="B18" s="279" t="n">
        <v>-0.171617060162123</v>
      </c>
      <c r="C18" s="279" t="n">
        <v>-0.170056556872622</v>
      </c>
    </row>
    <row r="19" customFormat="false" ht="11.25" hidden="false" customHeight="false" outlineLevel="0" collapsed="false">
      <c r="A19" s="278" t="s">
        <v>345</v>
      </c>
      <c r="B19" s="279" t="n">
        <v>-0.0833298538075408</v>
      </c>
      <c r="C19" s="279" t="n">
        <v>-0.0851169288151993</v>
      </c>
    </row>
    <row r="20" customFormat="false" ht="11.25" hidden="false" customHeight="false" outlineLevel="0" collapsed="false">
      <c r="A20" s="278" t="s">
        <v>346</v>
      </c>
      <c r="B20" s="279" t="n">
        <v>-0.062227079702216</v>
      </c>
      <c r="C20" s="279" t="n">
        <v>-0.0523455465591403</v>
      </c>
    </row>
    <row r="21" customFormat="false" ht="11.25" hidden="false" customHeight="false" outlineLevel="0" collapsed="false">
      <c r="A21" s="1" t="s">
        <v>932</v>
      </c>
      <c r="B21" s="279"/>
      <c r="C21" s="279"/>
    </row>
    <row r="22" customFormat="false" ht="11.25" hidden="false" customHeight="false" outlineLevel="0" collapsed="false">
      <c r="A22" s="1" t="s">
        <v>933</v>
      </c>
    </row>
    <row r="23" customFormat="false" ht="11.25" hidden="false" customHeight="false" outlineLevel="0" collapsed="false">
      <c r="A23" s="1" t="s">
        <v>351</v>
      </c>
    </row>
    <row r="25" customFormat="false" ht="11.25" hidden="false" customHeight="false" outlineLevel="0" collapsed="false">
      <c r="A25" s="1" t="s">
        <v>934</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69.xml><?xml version="1.0" encoding="utf-8"?>
<worksheet xmlns="http://schemas.openxmlformats.org/spreadsheetml/2006/main" xmlns:r="http://schemas.openxmlformats.org/officeDocument/2006/relationships">
  <sheetPr filterMode="false">
    <tabColor rgb="FFE7E6E6"/>
    <pageSetUpPr fitToPage="false"/>
  </sheetPr>
  <dimension ref="A1:C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5" activeCellId="0" sqref="A25"/>
    </sheetView>
  </sheetViews>
  <sheetFormatPr defaultRowHeight="11.25" outlineLevelRow="0" outlineLevelCol="0"/>
  <cols>
    <col collapsed="false" customWidth="true" hidden="false" outlineLevel="0" max="1" min="1" style="1" width="40"/>
    <col collapsed="false" customWidth="true" hidden="false" outlineLevel="0" max="1025" min="2" style="1" width="9.14"/>
  </cols>
  <sheetData>
    <row r="1" customFormat="false" ht="11.25" hidden="false" customHeight="false" outlineLevel="0" collapsed="false">
      <c r="A1" s="2" t="s">
        <v>935</v>
      </c>
    </row>
    <row r="2" customFormat="false" ht="11.25" hidden="false" customHeight="false" outlineLevel="0" collapsed="false">
      <c r="A2" s="2"/>
    </row>
    <row r="3" customFormat="false" ht="11.25" hidden="false" customHeight="false" outlineLevel="0" collapsed="false">
      <c r="B3" s="2" t="n">
        <v>2015</v>
      </c>
      <c r="C3" s="2" t="n">
        <v>2014</v>
      </c>
    </row>
    <row r="4" customFormat="false" ht="11.25" hidden="false" customHeight="false" outlineLevel="0" collapsed="false">
      <c r="A4" s="2" t="s">
        <v>936</v>
      </c>
      <c r="B4" s="275" t="n">
        <v>0.51820864768024</v>
      </c>
      <c r="C4" s="275" t="n">
        <v>0.522477335975188</v>
      </c>
    </row>
    <row r="5" customFormat="false" ht="11.25" hidden="false" customHeight="false" outlineLevel="0" collapsed="false">
      <c r="A5" s="276" t="s">
        <v>355</v>
      </c>
      <c r="B5" s="671"/>
      <c r="C5" s="671"/>
    </row>
    <row r="6" customFormat="false" ht="11.25" hidden="false" customHeight="false" outlineLevel="0" collapsed="false">
      <c r="A6" s="1" t="s">
        <v>356</v>
      </c>
      <c r="B6" s="279" t="n">
        <v>0.561637231019082</v>
      </c>
      <c r="C6" s="279" t="n">
        <v>0.575397022950167</v>
      </c>
    </row>
    <row r="7" customFormat="false" ht="11.25" hidden="false" customHeight="false" outlineLevel="0" collapsed="false">
      <c r="A7" s="1" t="s">
        <v>357</v>
      </c>
      <c r="B7" s="279"/>
      <c r="C7" s="279"/>
    </row>
    <row r="8" customFormat="false" ht="11.25" hidden="false" customHeight="false" outlineLevel="0" collapsed="false">
      <c r="A8" s="1" t="s">
        <v>358</v>
      </c>
      <c r="B8" s="279" t="n">
        <v>0.352897888753553</v>
      </c>
      <c r="C8" s="279" t="n">
        <v>0.351047941454672</v>
      </c>
    </row>
    <row r="9" customFormat="false" ht="11.25" hidden="false" customHeight="false" outlineLevel="0" collapsed="false">
      <c r="A9" s="1" t="s">
        <v>359</v>
      </c>
      <c r="B9" s="279" t="n">
        <v>0.321812829882257</v>
      </c>
      <c r="C9" s="279" t="n">
        <v>0.319111863394235</v>
      </c>
    </row>
    <row r="10" customFormat="false" ht="11.25" hidden="false" customHeight="false" outlineLevel="0" collapsed="false">
      <c r="A10" s="1" t="s">
        <v>360</v>
      </c>
      <c r="B10" s="279" t="n">
        <v>0.273534635879218</v>
      </c>
      <c r="C10" s="279" t="n">
        <v>0.265057242409159</v>
      </c>
    </row>
    <row r="11" customFormat="false" ht="11.25" hidden="false" customHeight="false" outlineLevel="0" collapsed="false">
      <c r="A11" s="7" t="s">
        <v>937</v>
      </c>
    </row>
    <row r="12" customFormat="false" ht="11.25" hidden="false" customHeight="false" outlineLevel="0" collapsed="false">
      <c r="A12" s="1" t="s">
        <v>938</v>
      </c>
    </row>
    <row r="13" customFormat="false" ht="11.25" hidden="false" customHeight="false" outlineLevel="0" collapsed="false">
      <c r="A13" s="1" t="s">
        <v>351</v>
      </c>
    </row>
    <row r="15" customFormat="false" ht="11.25" hidden="false" customHeight="false" outlineLevel="0" collapsed="false">
      <c r="A15" s="1" t="s">
        <v>939</v>
      </c>
    </row>
  </sheetData>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M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1.25" outlineLevelRow="0" outlineLevelCol="0"/>
  <cols>
    <col collapsed="false" customWidth="true" hidden="false" outlineLevel="0" max="1" min="1" style="1" width="47.7"/>
    <col collapsed="false" customWidth="true" hidden="false" outlineLevel="0" max="4" min="2" style="1" width="9.14"/>
    <col collapsed="false" customWidth="true" hidden="false" outlineLevel="0" max="5" min="5" style="1" width="16"/>
    <col collapsed="false" customWidth="true" hidden="false" outlineLevel="0" max="6" min="6" style="1" width="22.57"/>
    <col collapsed="false" customWidth="true" hidden="false" outlineLevel="0" max="11" min="7" style="1" width="20.86"/>
    <col collapsed="false" customWidth="true" hidden="false" outlineLevel="0" max="1025" min="12" style="1" width="9.14"/>
  </cols>
  <sheetData>
    <row r="1" customFormat="false" ht="11.25" hidden="false" customHeight="false" outlineLevel="0" collapsed="false">
      <c r="A1" s="2" t="s">
        <v>90</v>
      </c>
    </row>
    <row r="2" customFormat="false" ht="11.25" hidden="false" customHeight="false" outlineLevel="0" collapsed="false">
      <c r="A2" s="2"/>
    </row>
    <row r="3" s="7" customFormat="true" ht="11.25" hidden="false" customHeight="true" outlineLevel="0" collapsed="false">
      <c r="A3" s="50"/>
      <c r="B3" s="51" t="s">
        <v>72</v>
      </c>
      <c r="C3" s="51"/>
      <c r="D3" s="51"/>
      <c r="E3" s="51"/>
      <c r="F3" s="51" t="s">
        <v>2</v>
      </c>
      <c r="G3" s="51" t="s">
        <v>3</v>
      </c>
      <c r="H3" s="51" t="s">
        <v>4</v>
      </c>
      <c r="I3" s="51" t="s">
        <v>5</v>
      </c>
      <c r="J3" s="51" t="s">
        <v>6</v>
      </c>
      <c r="K3" s="51" t="s">
        <v>91</v>
      </c>
      <c r="L3" s="52"/>
      <c r="M3" s="52"/>
    </row>
    <row r="4" customFormat="false" ht="11.25" hidden="false" customHeight="false" outlineLevel="0" collapsed="false">
      <c r="A4" s="53"/>
      <c r="B4" s="54" t="s">
        <v>7</v>
      </c>
      <c r="C4" s="55" t="s">
        <v>8</v>
      </c>
      <c r="D4" s="55" t="s">
        <v>9</v>
      </c>
      <c r="E4" s="56" t="s">
        <v>10</v>
      </c>
      <c r="F4" s="57" t="s">
        <v>10</v>
      </c>
      <c r="G4" s="57" t="s">
        <v>10</v>
      </c>
      <c r="H4" s="57" t="s">
        <v>10</v>
      </c>
      <c r="I4" s="57" t="s">
        <v>10</v>
      </c>
      <c r="J4" s="57" t="s">
        <v>10</v>
      </c>
      <c r="K4" s="57" t="s">
        <v>10</v>
      </c>
    </row>
    <row r="5" customFormat="false" ht="11.25" hidden="false" customHeight="false" outlineLevel="0" collapsed="false">
      <c r="A5" s="58" t="s">
        <v>92</v>
      </c>
      <c r="B5" s="59" t="n">
        <v>1</v>
      </c>
      <c r="C5" s="60" t="n">
        <v>0</v>
      </c>
      <c r="D5" s="60"/>
      <c r="E5" s="61"/>
      <c r="F5" s="62"/>
      <c r="G5" s="63"/>
      <c r="H5" s="63"/>
      <c r="I5" s="63"/>
      <c r="J5" s="63"/>
      <c r="K5" s="63"/>
    </row>
    <row r="6" customFormat="false" ht="11.25" hidden="false" customHeight="false" outlineLevel="0" collapsed="false">
      <c r="A6" s="64" t="s">
        <v>93</v>
      </c>
      <c r="B6" s="37" t="n">
        <v>1</v>
      </c>
      <c r="C6" s="38" t="n">
        <v>0</v>
      </c>
      <c r="D6" s="38"/>
      <c r="E6" s="65"/>
      <c r="F6" s="62"/>
      <c r="G6" s="66"/>
      <c r="H6" s="66"/>
      <c r="I6" s="66"/>
      <c r="J6" s="66"/>
      <c r="K6" s="66"/>
    </row>
    <row r="7" customFormat="false" ht="11.25" hidden="false" customHeight="false" outlineLevel="0" collapsed="false">
      <c r="A7" s="64" t="s">
        <v>94</v>
      </c>
      <c r="B7" s="37" t="n">
        <v>1</v>
      </c>
      <c r="C7" s="38" t="n">
        <v>0</v>
      </c>
      <c r="D7" s="38"/>
      <c r="E7" s="65"/>
      <c r="F7" s="62"/>
      <c r="G7" s="66"/>
      <c r="H7" s="66"/>
      <c r="I7" s="66"/>
      <c r="J7" s="66"/>
      <c r="K7" s="66"/>
    </row>
    <row r="8" customFormat="false" ht="11.25" hidden="false" customHeight="false" outlineLevel="0" collapsed="false">
      <c r="A8" s="64" t="s">
        <v>95</v>
      </c>
      <c r="B8" s="37" t="n">
        <v>1</v>
      </c>
      <c r="C8" s="38" t="n">
        <v>0</v>
      </c>
      <c r="D8" s="38"/>
      <c r="E8" s="65"/>
      <c r="F8" s="62"/>
      <c r="G8" s="66"/>
      <c r="H8" s="66"/>
      <c r="I8" s="66"/>
      <c r="J8" s="66"/>
      <c r="K8" s="66"/>
    </row>
    <row r="9" customFormat="false" ht="11.25" hidden="false" customHeight="false" outlineLevel="0" collapsed="false">
      <c r="A9" s="64" t="s">
        <v>96</v>
      </c>
      <c r="B9" s="37" t="n">
        <v>0</v>
      </c>
      <c r="C9" s="38" t="n">
        <v>1</v>
      </c>
      <c r="D9" s="38"/>
      <c r="E9" s="65"/>
      <c r="F9" s="62"/>
      <c r="G9" s="66"/>
      <c r="H9" s="66"/>
      <c r="I9" s="66"/>
      <c r="J9" s="66"/>
      <c r="K9" s="66"/>
    </row>
    <row r="10" customFormat="false" ht="11.25" hidden="false" customHeight="false" outlineLevel="0" collapsed="false">
      <c r="A10" s="67" t="s">
        <v>9</v>
      </c>
      <c r="B10" s="54" t="n">
        <f aca="false">SUM(B5:B9)</f>
        <v>4</v>
      </c>
      <c r="C10" s="55" t="n">
        <f aca="false">SUM(C5:C9)</f>
        <v>1</v>
      </c>
      <c r="D10" s="55" t="n">
        <f aca="false">SUM(B10:C10)</f>
        <v>5</v>
      </c>
      <c r="E10" s="68" t="n">
        <f aca="false">(B10/D10)</f>
        <v>0.8</v>
      </c>
      <c r="F10" s="69" t="n">
        <v>0.6</v>
      </c>
      <c r="G10" s="70" t="n">
        <v>0.6</v>
      </c>
      <c r="H10" s="70" t="n">
        <v>0.6</v>
      </c>
      <c r="I10" s="70" t="n">
        <v>0.6</v>
      </c>
      <c r="J10" s="70" t="n">
        <v>0.4</v>
      </c>
      <c r="K10" s="70" t="n">
        <v>0.4</v>
      </c>
    </row>
    <row r="11" customFormat="false" ht="11.25" hidden="false" customHeight="false" outlineLevel="0" collapsed="false">
      <c r="A11" s="71"/>
      <c r="B11" s="3"/>
      <c r="C11" s="3"/>
      <c r="D11" s="3"/>
      <c r="E11" s="72"/>
      <c r="F11" s="72"/>
      <c r="G11" s="15"/>
      <c r="H11" s="15"/>
      <c r="I11" s="15"/>
      <c r="J11" s="15"/>
      <c r="K11" s="15"/>
    </row>
    <row r="12" customFormat="false" ht="11.25" hidden="false" customHeight="false" outlineLevel="0" collapsed="false">
      <c r="A12" s="1" t="s">
        <v>97</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70.xml><?xml version="1.0" encoding="utf-8"?>
<worksheet xmlns="http://schemas.openxmlformats.org/spreadsheetml/2006/main" xmlns:r="http://schemas.openxmlformats.org/officeDocument/2006/relationships">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RowHeight="11.25" outlineLevelRow="0" outlineLevelCol="0"/>
  <cols>
    <col collapsed="false" customWidth="true" hidden="false" outlineLevel="0" max="1" min="1" style="41" width="27"/>
    <col collapsed="false" customWidth="false" hidden="false" outlineLevel="0" max="1025" min="2" style="41" width="11.42"/>
  </cols>
  <sheetData>
    <row r="1" customFormat="false" ht="15.75" hidden="false" customHeight="true" outlineLevel="0" collapsed="false">
      <c r="A1" s="672" t="s">
        <v>940</v>
      </c>
      <c r="B1" s="672"/>
      <c r="C1" s="672"/>
      <c r="D1" s="672"/>
      <c r="E1" s="672"/>
      <c r="F1" s="672"/>
      <c r="G1" s="672"/>
      <c r="H1" s="673"/>
      <c r="J1" s="674"/>
    </row>
    <row r="2" customFormat="false" ht="11.25" hidden="false" customHeight="true" outlineLevel="0" collapsed="false">
      <c r="A2" s="672"/>
      <c r="B2" s="672"/>
      <c r="C2" s="672"/>
      <c r="D2" s="672"/>
      <c r="E2" s="672"/>
      <c r="F2" s="672"/>
      <c r="G2" s="672"/>
      <c r="H2" s="673"/>
      <c r="J2" s="674"/>
    </row>
    <row r="3" customFormat="false" ht="11.25" hidden="false" customHeight="false" outlineLevel="0" collapsed="false">
      <c r="A3" s="675" t="s">
        <v>941</v>
      </c>
      <c r="B3" s="676"/>
      <c r="C3" s="676"/>
      <c r="D3" s="676"/>
      <c r="E3" s="676"/>
      <c r="F3" s="676"/>
      <c r="G3" s="676"/>
      <c r="H3" s="673"/>
      <c r="J3" s="674"/>
      <c r="K3" s="677"/>
    </row>
    <row r="4" customFormat="false" ht="33.75" hidden="false" customHeight="false" outlineLevel="0" collapsed="false">
      <c r="A4" s="678"/>
      <c r="B4" s="679" t="s">
        <v>7</v>
      </c>
      <c r="C4" s="679" t="s">
        <v>8</v>
      </c>
      <c r="D4" s="680" t="s">
        <v>942</v>
      </c>
    </row>
    <row r="5" customFormat="false" ht="11.25" hidden="false" customHeight="false" outlineLevel="0" collapsed="false">
      <c r="A5" s="678" t="s">
        <v>943</v>
      </c>
      <c r="B5" s="681" t="n">
        <v>43400</v>
      </c>
      <c r="C5" s="681" t="n">
        <v>50300</v>
      </c>
      <c r="D5" s="682" t="n">
        <v>-0.137176938369781</v>
      </c>
    </row>
    <row r="6" customFormat="false" ht="11.25" hidden="false" customHeight="false" outlineLevel="0" collapsed="false">
      <c r="A6" s="678" t="s">
        <v>944</v>
      </c>
      <c r="B6" s="681" t="n">
        <v>41800</v>
      </c>
      <c r="C6" s="681" t="n">
        <v>48900</v>
      </c>
      <c r="D6" s="682" t="n">
        <v>-0.14519427402863</v>
      </c>
    </row>
    <row r="7" customFormat="false" ht="11.25" hidden="false" customHeight="false" outlineLevel="0" collapsed="false">
      <c r="A7" s="678" t="s">
        <v>759</v>
      </c>
      <c r="B7" s="681" t="n">
        <v>38200</v>
      </c>
      <c r="C7" s="681" t="n">
        <v>49100</v>
      </c>
      <c r="D7" s="682" t="n">
        <v>-0.221995926680244</v>
      </c>
    </row>
    <row r="8" customFormat="false" ht="11.25" hidden="false" customHeight="false" outlineLevel="0" collapsed="false">
      <c r="A8" s="678" t="s">
        <v>945</v>
      </c>
      <c r="B8" s="681" t="n">
        <v>36100</v>
      </c>
      <c r="C8" s="681" t="n">
        <v>42700</v>
      </c>
      <c r="D8" s="682" t="n">
        <v>-0.154566744730679</v>
      </c>
    </row>
    <row r="9" customFormat="false" ht="11.25" hidden="false" customHeight="false" outlineLevel="0" collapsed="false">
      <c r="A9" s="678" t="s">
        <v>946</v>
      </c>
      <c r="B9" s="681" t="n">
        <v>36800</v>
      </c>
      <c r="C9" s="681" t="n">
        <v>41800</v>
      </c>
      <c r="D9" s="682" t="n">
        <v>-0.119617224880383</v>
      </c>
    </row>
    <row r="10" customFormat="false" ht="11.25" hidden="false" customHeight="false" outlineLevel="0" collapsed="false">
      <c r="A10" s="678" t="s">
        <v>947</v>
      </c>
      <c r="B10" s="681" t="n">
        <v>26600</v>
      </c>
      <c r="C10" s="681" t="n">
        <v>33000</v>
      </c>
      <c r="D10" s="682" t="n">
        <v>-0.193939393939394</v>
      </c>
    </row>
    <row r="11" customFormat="false" ht="11.25" hidden="false" customHeight="false" outlineLevel="0" collapsed="false">
      <c r="A11" s="678" t="s">
        <v>948</v>
      </c>
      <c r="B11" s="681" t="n">
        <v>26900</v>
      </c>
      <c r="C11" s="681" t="n">
        <v>32900</v>
      </c>
      <c r="D11" s="682" t="n">
        <v>-0.182370820668693</v>
      </c>
    </row>
    <row r="12" customFormat="false" ht="11.25" hidden="false" customHeight="false" outlineLevel="0" collapsed="false">
      <c r="A12" s="678" t="s">
        <v>949</v>
      </c>
      <c r="B12" s="681" t="n">
        <v>50800</v>
      </c>
      <c r="C12" s="681" t="n">
        <v>60700</v>
      </c>
      <c r="D12" s="682" t="n">
        <v>-0.163097199341021</v>
      </c>
    </row>
    <row r="13" customFormat="false" ht="11.25" hidden="false" customHeight="false" outlineLevel="0" collapsed="false">
      <c r="A13" s="678" t="s">
        <v>950</v>
      </c>
      <c r="B13" s="681" t="n">
        <v>41300</v>
      </c>
      <c r="C13" s="681" t="n">
        <v>46400</v>
      </c>
      <c r="D13" s="682" t="n">
        <v>-0.109913793103448</v>
      </c>
    </row>
    <row r="14" customFormat="false" ht="11.25" hidden="false" customHeight="false" outlineLevel="0" collapsed="false">
      <c r="A14" s="678" t="s">
        <v>951</v>
      </c>
      <c r="B14" s="681" t="n">
        <v>56300</v>
      </c>
      <c r="C14" s="681" t="n">
        <v>70800</v>
      </c>
      <c r="D14" s="682" t="n">
        <v>-0.204802259887006</v>
      </c>
    </row>
    <row r="15" customFormat="false" ht="11.25" hidden="false" customHeight="false" outlineLevel="0" collapsed="false">
      <c r="A15" s="678" t="s">
        <v>952</v>
      </c>
      <c r="B15" s="681" t="n">
        <v>34300</v>
      </c>
      <c r="C15" s="681" t="n">
        <v>43500</v>
      </c>
      <c r="D15" s="682" t="n">
        <v>-0.211494252873563</v>
      </c>
    </row>
    <row r="16" customFormat="false" ht="11.25" hidden="false" customHeight="false" outlineLevel="0" collapsed="false">
      <c r="A16" s="678" t="s">
        <v>760</v>
      </c>
      <c r="B16" s="681" t="n">
        <v>27000</v>
      </c>
      <c r="C16" s="681" t="n">
        <v>31100</v>
      </c>
      <c r="D16" s="682" t="n">
        <v>-0.131832797427653</v>
      </c>
    </row>
    <row r="17" customFormat="false" ht="11.25" hidden="false" customHeight="false" outlineLevel="0" collapsed="false">
      <c r="A17" s="683" t="s">
        <v>9</v>
      </c>
      <c r="B17" s="681" t="n">
        <v>37500</v>
      </c>
      <c r="C17" s="681" t="n">
        <v>45500</v>
      </c>
      <c r="D17" s="682" t="n">
        <v>-0.175824175824176</v>
      </c>
    </row>
    <row r="18" customFormat="false" ht="60.75" hidden="false" customHeight="true" outlineLevel="0" collapsed="false">
      <c r="A18" s="603" t="s">
        <v>827</v>
      </c>
      <c r="B18" s="603"/>
      <c r="C18" s="603"/>
      <c r="D18" s="603"/>
      <c r="E18" s="603"/>
      <c r="F18" s="603"/>
      <c r="G18" s="603"/>
      <c r="H18" s="603"/>
      <c r="I18" s="603"/>
    </row>
    <row r="20" customFormat="false" ht="11.25" hidden="false" customHeight="false" outlineLevel="0" collapsed="false">
      <c r="A20" s="41" t="s">
        <v>953</v>
      </c>
    </row>
    <row r="33" customFormat="false" ht="11.25" hidden="false" customHeight="false" outlineLevel="0" collapsed="false">
      <c r="C33" s="41" t="s">
        <v>34</v>
      </c>
    </row>
  </sheetData>
  <mergeCells count="2">
    <mergeCell ref="A1:G1"/>
    <mergeCell ref="A18:I1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1.xml><?xml version="1.0" encoding="utf-8"?>
<worksheet xmlns="http://schemas.openxmlformats.org/spreadsheetml/2006/main" xmlns:r="http://schemas.openxmlformats.org/officeDocument/2006/relationships">
  <sheetPr filterMode="false">
    <pageSetUpPr fitToPage="false"/>
  </sheetPr>
  <dimension ref="A1:E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5" activeCellId="0" sqref="J15"/>
    </sheetView>
  </sheetViews>
  <sheetFormatPr defaultRowHeight="11.25" outlineLevelRow="0" outlineLevelCol="0"/>
  <cols>
    <col collapsed="false" customWidth="true" hidden="false" outlineLevel="0" max="1" min="1" style="41" width="20.57"/>
    <col collapsed="false" customWidth="true" hidden="false" outlineLevel="0" max="2" min="2" style="41" width="16.42"/>
    <col collapsed="false" customWidth="true" hidden="false" outlineLevel="0" max="3" min="3" style="41" width="15.71"/>
    <col collapsed="false" customWidth="false" hidden="false" outlineLevel="0" max="1025" min="4" style="41" width="11.42"/>
  </cols>
  <sheetData>
    <row r="1" customFormat="false" ht="11.25" hidden="false" customHeight="false" outlineLevel="0" collapsed="false">
      <c r="A1" s="42" t="s">
        <v>954</v>
      </c>
    </row>
    <row r="2" customFormat="false" ht="11.25" hidden="false" customHeight="false" outlineLevel="0" collapsed="false">
      <c r="A2" s="42"/>
    </row>
    <row r="3" customFormat="false" ht="11.25" hidden="false" customHeight="false" outlineLevel="0" collapsed="false">
      <c r="B3" s="684" t="n">
        <v>2017</v>
      </c>
      <c r="C3" s="684"/>
      <c r="D3" s="351" t="n">
        <v>2016</v>
      </c>
      <c r="E3" s="351"/>
    </row>
    <row r="4" customFormat="false" ht="45" hidden="false" customHeight="false" outlineLevel="0" collapsed="false">
      <c r="A4" s="141"/>
      <c r="B4" s="685" t="s">
        <v>955</v>
      </c>
      <c r="C4" s="686" t="s">
        <v>956</v>
      </c>
      <c r="D4" s="687" t="s">
        <v>955</v>
      </c>
      <c r="E4" s="687" t="s">
        <v>956</v>
      </c>
    </row>
    <row r="5" customFormat="false" ht="11.25" hidden="false" customHeight="false" outlineLevel="0" collapsed="false">
      <c r="A5" s="688" t="s">
        <v>451</v>
      </c>
      <c r="B5" s="293"/>
      <c r="C5" s="689"/>
    </row>
    <row r="6" customFormat="false" ht="11.25" hidden="false" customHeight="false" outlineLevel="0" collapsed="false">
      <c r="A6" s="673" t="s">
        <v>957</v>
      </c>
      <c r="B6" s="690" t="n">
        <v>3943.62030001327</v>
      </c>
      <c r="C6" s="691" t="n">
        <v>0.249033025885153</v>
      </c>
      <c r="D6" s="673" t="n">
        <v>3943</v>
      </c>
      <c r="E6" s="294" t="n">
        <v>0.27</v>
      </c>
    </row>
    <row r="7" customFormat="false" ht="11.25" hidden="false" customHeight="false" outlineLevel="0" collapsed="false">
      <c r="A7" s="673" t="s">
        <v>825</v>
      </c>
      <c r="B7" s="690" t="n">
        <v>3952.30507087515</v>
      </c>
      <c r="C7" s="691" t="n">
        <v>0.750966974114847</v>
      </c>
      <c r="D7" s="673" t="n">
        <v>3952</v>
      </c>
      <c r="E7" s="294" t="n">
        <f aca="false">1-E6</f>
        <v>0.73</v>
      </c>
    </row>
    <row r="8" customFormat="false" ht="11.25" hidden="false" customHeight="false" outlineLevel="0" collapsed="false">
      <c r="A8" s="688" t="s">
        <v>453</v>
      </c>
      <c r="B8" s="690"/>
      <c r="C8" s="689"/>
      <c r="D8" s="673"/>
    </row>
    <row r="9" customFormat="false" ht="11.25" hidden="false" customHeight="false" outlineLevel="0" collapsed="false">
      <c r="A9" s="673" t="s">
        <v>957</v>
      </c>
      <c r="B9" s="690" t="n">
        <v>1638.82265553568</v>
      </c>
      <c r="C9" s="691" t="n">
        <v>0.307274170891101</v>
      </c>
      <c r="D9" s="673" t="n">
        <v>1638</v>
      </c>
      <c r="E9" s="294" t="n">
        <v>0.33</v>
      </c>
    </row>
    <row r="10" customFormat="false" ht="11.25" hidden="false" customHeight="false" outlineLevel="0" collapsed="false">
      <c r="A10" s="673" t="s">
        <v>825</v>
      </c>
      <c r="B10" s="690" t="n">
        <v>3097.71694233821</v>
      </c>
      <c r="C10" s="691" t="n">
        <v>0.692725829108899</v>
      </c>
      <c r="D10" s="673" t="n">
        <v>3097</v>
      </c>
      <c r="E10" s="294" t="n">
        <f aca="false">1-E9</f>
        <v>0.67</v>
      </c>
    </row>
    <row r="13" customFormat="false" ht="11.25" hidden="false" customHeight="false" outlineLevel="0" collapsed="false">
      <c r="A13" s="41" t="s">
        <v>897</v>
      </c>
    </row>
  </sheetData>
  <mergeCells count="2">
    <mergeCell ref="B3:C3"/>
    <mergeCell ref="D3:E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K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8" activeCellId="0" sqref="C18"/>
    </sheetView>
  </sheetViews>
  <sheetFormatPr defaultRowHeight="11.25" outlineLevelRow="0" outlineLevelCol="0"/>
  <cols>
    <col collapsed="false" customWidth="true" hidden="false" outlineLevel="0" max="1" min="1" style="1" width="26.71"/>
    <col collapsed="false" customWidth="true" hidden="false" outlineLevel="0" max="2" min="2" style="1" width="10.29"/>
    <col collapsed="false" customWidth="true" hidden="false" outlineLevel="0" max="3" min="3" style="1" width="10.42"/>
    <col collapsed="false" customWidth="true" hidden="false" outlineLevel="0" max="4" min="4" style="1" width="7"/>
    <col collapsed="false" customWidth="true" hidden="false" outlineLevel="0" max="5" min="5" style="1" width="19.14"/>
    <col collapsed="false" customWidth="true" hidden="false" outlineLevel="0" max="11" min="6" style="1" width="20.86"/>
    <col collapsed="false" customWidth="true" hidden="false" outlineLevel="0" max="1025" min="12" style="1" width="9.14"/>
  </cols>
  <sheetData>
    <row r="1" customFormat="false" ht="11.25" hidden="false" customHeight="false" outlineLevel="0" collapsed="false">
      <c r="A1" s="2" t="s">
        <v>98</v>
      </c>
    </row>
    <row r="2" customFormat="false" ht="11.25" hidden="false" customHeight="false" outlineLevel="0" collapsed="false">
      <c r="A2" s="2"/>
    </row>
    <row r="3" customFormat="false" ht="11.25" hidden="false" customHeight="false" outlineLevel="0" collapsed="false">
      <c r="B3" s="73" t="s">
        <v>72</v>
      </c>
      <c r="C3" s="73"/>
      <c r="D3" s="73"/>
      <c r="E3" s="73"/>
      <c r="F3" s="73" t="s">
        <v>2</v>
      </c>
      <c r="G3" s="73" t="s">
        <v>3</v>
      </c>
      <c r="H3" s="73" t="s">
        <v>4</v>
      </c>
      <c r="I3" s="73" t="s">
        <v>5</v>
      </c>
      <c r="J3" s="73" t="s">
        <v>6</v>
      </c>
      <c r="K3" s="73" t="s">
        <v>91</v>
      </c>
    </row>
    <row r="4" customFormat="false" ht="11.25" hidden="false" customHeight="false" outlineLevel="0" collapsed="false">
      <c r="B4" s="25" t="s">
        <v>7</v>
      </c>
      <c r="C4" s="74" t="s">
        <v>8</v>
      </c>
      <c r="D4" s="74" t="s">
        <v>9</v>
      </c>
      <c r="E4" s="75" t="s">
        <v>10</v>
      </c>
      <c r="F4" s="57" t="s">
        <v>10</v>
      </c>
      <c r="G4" s="57" t="s">
        <v>10</v>
      </c>
      <c r="H4" s="57" t="s">
        <v>10</v>
      </c>
      <c r="I4" s="57" t="s">
        <v>10</v>
      </c>
      <c r="J4" s="57" t="s">
        <v>10</v>
      </c>
      <c r="K4" s="57" t="s">
        <v>10</v>
      </c>
    </row>
    <row r="5" customFormat="false" ht="11.25" hidden="false" customHeight="false" outlineLevel="0" collapsed="false">
      <c r="A5" s="76" t="s">
        <v>99</v>
      </c>
      <c r="B5" s="77" t="n">
        <v>5</v>
      </c>
      <c r="C5" s="78" t="n">
        <v>7</v>
      </c>
      <c r="D5" s="79" t="n">
        <f aca="false">SUM(B5:C5)</f>
        <v>12</v>
      </c>
      <c r="E5" s="80" t="n">
        <f aca="false">B5/D5</f>
        <v>0.416666666666667</v>
      </c>
      <c r="F5" s="81" t="n">
        <v>0.461538461538462</v>
      </c>
      <c r="G5" s="82" t="n">
        <v>0.538461538461538</v>
      </c>
      <c r="H5" s="83" t="n">
        <v>0.54</v>
      </c>
      <c r="I5" s="83" t="n">
        <v>0</v>
      </c>
      <c r="J5" s="83" t="n">
        <v>0</v>
      </c>
      <c r="K5" s="84" t="s">
        <v>100</v>
      </c>
    </row>
    <row r="6" customFormat="false" ht="11.25" hidden="false" customHeight="false" outlineLevel="0" collapsed="false">
      <c r="A6" s="85" t="s">
        <v>101</v>
      </c>
      <c r="B6" s="86" t="n">
        <v>7</v>
      </c>
      <c r="C6" s="87" t="n">
        <v>10</v>
      </c>
      <c r="D6" s="87" t="n">
        <f aca="false">SUM(B6:C6)</f>
        <v>17</v>
      </c>
      <c r="E6" s="88" t="n">
        <f aca="false">B6/D6</f>
        <v>0.411764705882353</v>
      </c>
      <c r="F6" s="89" t="n">
        <v>0.347826086956522</v>
      </c>
      <c r="G6" s="90" t="n">
        <v>0.375</v>
      </c>
      <c r="H6" s="16" t="n">
        <v>0.47</v>
      </c>
      <c r="I6" s="16" t="n">
        <v>0.39</v>
      </c>
      <c r="J6" s="16" t="n">
        <v>0.38</v>
      </c>
      <c r="K6" s="16" t="n">
        <v>0.26</v>
      </c>
    </row>
    <row r="7" customFormat="false" ht="11.25" hidden="false" customHeight="false" outlineLevel="0" collapsed="false">
      <c r="A7" s="85" t="s">
        <v>102</v>
      </c>
      <c r="B7" s="91" t="n">
        <v>6</v>
      </c>
      <c r="C7" s="92" t="n">
        <v>3</v>
      </c>
      <c r="D7" s="92" t="n">
        <f aca="false">SUM(B7:C7)</f>
        <v>9</v>
      </c>
      <c r="E7" s="88" t="n">
        <f aca="false">B7/D7</f>
        <v>0.666666666666667</v>
      </c>
      <c r="F7" s="89" t="n">
        <v>0.777777777777778</v>
      </c>
      <c r="G7" s="90" t="n">
        <v>0.777777777777778</v>
      </c>
      <c r="H7" s="16" t="n">
        <v>0.78</v>
      </c>
      <c r="I7" s="16" t="n">
        <v>0.65</v>
      </c>
      <c r="J7" s="16" t="n">
        <v>0.65</v>
      </c>
      <c r="K7" s="16" t="n">
        <v>0.63</v>
      </c>
    </row>
    <row r="8" customFormat="false" ht="11.25" hidden="false" customHeight="false" outlineLevel="0" collapsed="false">
      <c r="A8" s="85" t="s">
        <v>103</v>
      </c>
      <c r="B8" s="91" t="n">
        <v>7</v>
      </c>
      <c r="C8" s="92" t="n">
        <v>8</v>
      </c>
      <c r="D8" s="92" t="n">
        <f aca="false">SUM(B8:C8)</f>
        <v>15</v>
      </c>
      <c r="E8" s="88" t="n">
        <f aca="false">B8/D8</f>
        <v>0.466666666666667</v>
      </c>
      <c r="F8" s="89" t="n">
        <v>0.5</v>
      </c>
      <c r="G8" s="90" t="n">
        <v>0.5</v>
      </c>
      <c r="H8" s="16" t="n">
        <v>0.53</v>
      </c>
      <c r="I8" s="16" t="n">
        <v>0.43</v>
      </c>
      <c r="J8" s="16" t="n">
        <v>0.43</v>
      </c>
      <c r="K8" s="16" t="n">
        <v>0.5</v>
      </c>
    </row>
    <row r="9" customFormat="false" ht="11.25" hidden="false" customHeight="false" outlineLevel="0" collapsed="false">
      <c r="A9" s="93" t="s">
        <v>104</v>
      </c>
      <c r="B9" s="94" t="n">
        <v>4</v>
      </c>
      <c r="C9" s="95" t="n">
        <v>6</v>
      </c>
      <c r="D9" s="95" t="n">
        <f aca="false">B9+C9</f>
        <v>10</v>
      </c>
      <c r="E9" s="96" t="n">
        <f aca="false">B9/D9</f>
        <v>0.4</v>
      </c>
      <c r="F9" s="97" t="n">
        <v>0.3</v>
      </c>
      <c r="G9" s="98" t="n">
        <v>0.333333333333333</v>
      </c>
      <c r="H9" s="99" t="n">
        <v>0.22</v>
      </c>
      <c r="I9" s="99" t="n">
        <v>0.3</v>
      </c>
      <c r="J9" s="99" t="n">
        <v>0.2</v>
      </c>
      <c r="K9" s="99" t="n">
        <v>0.2</v>
      </c>
    </row>
    <row r="10" customFormat="false" ht="11.25" hidden="false" customHeight="false" outlineLevel="0" collapsed="false">
      <c r="A10" s="1" t="s">
        <v>105</v>
      </c>
    </row>
    <row r="11" customFormat="false" ht="11.25" hidden="false" customHeight="false" outlineLevel="0" collapsed="false">
      <c r="A11" s="1" t="s">
        <v>106</v>
      </c>
    </row>
    <row r="12" customFormat="false" ht="11.25" hidden="false" customHeight="false" outlineLevel="0" collapsed="false">
      <c r="A12" s="1" t="s">
        <v>107</v>
      </c>
    </row>
    <row r="13" customFormat="false" ht="11.25" hidden="false" customHeight="false" outlineLevel="0" collapsed="false">
      <c r="A13" s="1" t="s">
        <v>108</v>
      </c>
    </row>
    <row r="15" customFormat="false" ht="11.25" hidden="false" customHeight="false" outlineLevel="0" collapsed="false">
      <c r="A15" s="1" t="s">
        <v>109</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K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4" activeCellId="0" sqref="G14"/>
    </sheetView>
  </sheetViews>
  <sheetFormatPr defaultRowHeight="11.25" outlineLevelRow="0" outlineLevelCol="0"/>
  <cols>
    <col collapsed="false" customWidth="true" hidden="false" outlineLevel="0" max="1" min="1" style="1" width="23.71"/>
    <col collapsed="false" customWidth="true" hidden="false" outlineLevel="0" max="5" min="2" style="1" width="9.14"/>
    <col collapsed="false" customWidth="true" hidden="false" outlineLevel="0" max="6" min="6" style="1" width="20.86"/>
    <col collapsed="false" customWidth="true" hidden="false" outlineLevel="0" max="7" min="7" style="1" width="25.29"/>
    <col collapsed="false" customWidth="true" hidden="false" outlineLevel="0" max="11" min="8" style="1" width="25.71"/>
    <col collapsed="false" customWidth="true" hidden="false" outlineLevel="0" max="1025" min="12" style="1" width="9.14"/>
  </cols>
  <sheetData>
    <row r="1" customFormat="false" ht="11.25" hidden="false" customHeight="false" outlineLevel="0" collapsed="false">
      <c r="A1" s="2" t="s">
        <v>110</v>
      </c>
    </row>
    <row r="2" customFormat="false" ht="11.25" hidden="false" customHeight="false" outlineLevel="0" collapsed="false">
      <c r="A2" s="2"/>
    </row>
    <row r="3" customFormat="false" ht="11.25" hidden="false" customHeight="false" outlineLevel="0" collapsed="false">
      <c r="B3" s="73" t="s">
        <v>72</v>
      </c>
      <c r="C3" s="73"/>
      <c r="D3" s="73"/>
      <c r="E3" s="73"/>
      <c r="F3" s="73" t="s">
        <v>2</v>
      </c>
      <c r="G3" s="73" t="s">
        <v>3</v>
      </c>
      <c r="H3" s="73" t="s">
        <v>4</v>
      </c>
      <c r="I3" s="73" t="s">
        <v>5</v>
      </c>
      <c r="J3" s="73" t="s">
        <v>6</v>
      </c>
      <c r="K3" s="73" t="s">
        <v>91</v>
      </c>
    </row>
    <row r="4" customFormat="false" ht="22.5" hidden="false" customHeight="false" outlineLevel="0" collapsed="false">
      <c r="B4" s="54" t="s">
        <v>7</v>
      </c>
      <c r="C4" s="55" t="s">
        <v>8</v>
      </c>
      <c r="D4" s="55" t="s">
        <v>9</v>
      </c>
      <c r="E4" s="56" t="s">
        <v>10</v>
      </c>
      <c r="F4" s="57" t="s">
        <v>10</v>
      </c>
      <c r="G4" s="57" t="s">
        <v>10</v>
      </c>
      <c r="H4" s="57" t="s">
        <v>10</v>
      </c>
      <c r="I4" s="57" t="s">
        <v>10</v>
      </c>
      <c r="J4" s="57" t="s">
        <v>10</v>
      </c>
      <c r="K4" s="57" t="s">
        <v>10</v>
      </c>
    </row>
    <row r="5" customFormat="false" ht="11.25" hidden="false" customHeight="false" outlineLevel="0" collapsed="false">
      <c r="A5" s="76" t="s">
        <v>99</v>
      </c>
      <c r="B5" s="77" t="n">
        <v>3</v>
      </c>
      <c r="C5" s="78" t="n">
        <v>1</v>
      </c>
      <c r="D5" s="78" t="n">
        <f aca="false">SUM(B5:C5)</f>
        <v>4</v>
      </c>
      <c r="E5" s="80" t="n">
        <f aca="false">B5/D5</f>
        <v>0.75</v>
      </c>
      <c r="F5" s="81" t="n">
        <v>0.8</v>
      </c>
      <c r="G5" s="82" t="n">
        <v>0.8</v>
      </c>
      <c r="H5" s="83" t="n">
        <v>0.6</v>
      </c>
      <c r="I5" s="83" t="n">
        <v>0.33</v>
      </c>
      <c r="J5" s="83" t="n">
        <v>0.17</v>
      </c>
      <c r="K5" s="83" t="n">
        <v>0.17</v>
      </c>
    </row>
    <row r="6" customFormat="false" ht="11.25" hidden="false" customHeight="false" outlineLevel="0" collapsed="false">
      <c r="A6" s="85" t="s">
        <v>101</v>
      </c>
      <c r="B6" s="86" t="n">
        <v>3</v>
      </c>
      <c r="C6" s="87" t="n">
        <v>4</v>
      </c>
      <c r="D6" s="87" t="n">
        <f aca="false">SUM(B6:C6)</f>
        <v>7</v>
      </c>
      <c r="E6" s="88" t="n">
        <f aca="false">B6/D6</f>
        <v>0.428571428571429</v>
      </c>
      <c r="F6" s="89" t="n">
        <v>0.428571428571429</v>
      </c>
      <c r="G6" s="90" t="n">
        <v>0.428571428571429</v>
      </c>
      <c r="H6" s="16" t="n">
        <v>0.43</v>
      </c>
      <c r="I6" s="16" t="n">
        <v>0.43</v>
      </c>
      <c r="J6" s="16" t="n">
        <v>0</v>
      </c>
      <c r="K6" s="16" t="n">
        <v>0</v>
      </c>
    </row>
    <row r="7" customFormat="false" ht="11.25" hidden="false" customHeight="false" outlineLevel="0" collapsed="false">
      <c r="A7" s="93" t="s">
        <v>111</v>
      </c>
      <c r="B7" s="100" t="n">
        <v>2</v>
      </c>
      <c r="C7" s="101" t="n">
        <v>1</v>
      </c>
      <c r="D7" s="101" t="n">
        <f aca="false">SUM(B7:C7)</f>
        <v>3</v>
      </c>
      <c r="E7" s="96" t="n">
        <f aca="false">B7/D7</f>
        <v>0.666666666666667</v>
      </c>
      <c r="F7" s="97" t="n">
        <v>0.666666666666667</v>
      </c>
      <c r="G7" s="98" t="n">
        <v>0.666666666666667</v>
      </c>
      <c r="H7" s="99" t="n">
        <v>0.67</v>
      </c>
      <c r="I7" s="99" t="n">
        <v>0.67</v>
      </c>
      <c r="J7" s="99" t="n">
        <v>0.67</v>
      </c>
      <c r="K7" s="102" t="s">
        <v>100</v>
      </c>
    </row>
    <row r="8" customFormat="false" ht="11.25" hidden="false" customHeight="false" outlineLevel="0" collapsed="false">
      <c r="A8" s="1" t="s">
        <v>112</v>
      </c>
    </row>
    <row r="9" customFormat="false" ht="11.25" hidden="false" customHeight="false" outlineLevel="0" collapsed="false">
      <c r="A9" s="1" t="s">
        <v>113</v>
      </c>
    </row>
    <row r="10" customFormat="false" ht="11.25" hidden="false" customHeight="false" outlineLevel="0" collapsed="false">
      <c r="A10" s="1" t="s">
        <v>114</v>
      </c>
    </row>
    <row r="12" customFormat="false" ht="11.25" hidden="false" customHeight="false" outlineLevel="0" collapsed="false">
      <c r="A12" s="1" t="s">
        <v>115</v>
      </c>
    </row>
  </sheetData>
  <mergeCells count="1">
    <mergeCell ref="B3:E3"/>
  </mergeCells>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LibreOffice/5.2.7.2.M5$Windows_x86 LibreOffice_project/f1dd49ccf4f05b5d521ffdc647a0647a59769ab8</Application>
  <Company>Ministère de la Culture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2019-03-12T11:42:31Z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Ministère de la Culture</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