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EPS\ACTIVITE\Z-CHIFFRES CLES\CHIFFRES CLES 2019\CHIFFRES CLES 2019_Fiches déposées\CHIFFRES CLES 2019_Données\"/>
    </mc:Choice>
  </mc:AlternateContent>
  <bookViews>
    <workbookView xWindow="0" yWindow="0" windowWidth="25125" windowHeight="11700" tabRatio="675"/>
  </bookViews>
  <sheets>
    <sheet name="Sommaire" sheetId="1" r:id="rId1"/>
    <sheet name="Tab1" sheetId="2" r:id="rId2"/>
    <sheet name="Tab2" sheetId="4" r:id="rId3"/>
    <sheet name="Graph1" sheetId="10" r:id="rId4"/>
    <sheet name="Graph2" sheetId="14" r:id="rId5"/>
    <sheet name="Tab3" sheetId="13" r:id="rId6"/>
    <sheet name="Graph3" sheetId="11" r:id="rId7"/>
    <sheet name="Graph 4" sheetId="16" r:id="rId8"/>
  </sheets>
  <definedNames>
    <definedName name="TABLE" localSheetId="1">#REF!</definedName>
    <definedName name="_xlnm.Print_Area" localSheetId="1">'Tab1'!$A$1:$H$16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1" l="1"/>
  <c r="F9" i="11"/>
  <c r="F8" i="11"/>
  <c r="F7" i="11"/>
  <c r="F6" i="11"/>
  <c r="F5" i="11"/>
  <c r="E10" i="11"/>
  <c r="E9" i="11"/>
  <c r="E8" i="11"/>
  <c r="E7" i="11"/>
  <c r="E6" i="11"/>
  <c r="E5" i="11"/>
  <c r="D10" i="11"/>
  <c r="D9" i="11"/>
  <c r="D8" i="11"/>
  <c r="D7" i="11"/>
  <c r="D6" i="11"/>
  <c r="D5" i="11"/>
  <c r="C10" i="11"/>
  <c r="C9" i="11"/>
  <c r="C8" i="11"/>
  <c r="C7" i="11"/>
  <c r="C6" i="11"/>
  <c r="C5" i="11"/>
  <c r="B10" i="11"/>
  <c r="B9" i="11"/>
  <c r="B8" i="11"/>
  <c r="B7" i="11"/>
  <c r="B6" i="11"/>
  <c r="B5" i="11"/>
</calcChain>
</file>

<file path=xl/sharedStrings.xml><?xml version="1.0" encoding="utf-8"?>
<sst xmlns="http://schemas.openxmlformats.org/spreadsheetml/2006/main" count="119" uniqueCount="77">
  <si>
    <t>Enseignement supérieur Culture</t>
  </si>
  <si>
    <t>Domaines</t>
  </si>
  <si>
    <t>Nombre d'élèves</t>
  </si>
  <si>
    <t>Total</t>
  </si>
  <si>
    <t>Spectacle vivant</t>
  </si>
  <si>
    <t>Patrimoine</t>
  </si>
  <si>
    <t>Cinéma et audiovisuel</t>
  </si>
  <si>
    <t>Note : les effectifs d'élèves sont arrondis à la centaine.</t>
  </si>
  <si>
    <t>Champ : établissements de l'enseignement supérieur Culture.</t>
  </si>
  <si>
    <t>Architecture</t>
  </si>
  <si>
    <t>Arts plastiques</t>
  </si>
  <si>
    <t>Série de baccalauréat ou équivalences</t>
  </si>
  <si>
    <t>L (littéraire)</t>
  </si>
  <si>
    <t>ES (économique et social)</t>
  </si>
  <si>
    <t>S (scientifique)</t>
  </si>
  <si>
    <t>Bac techno.</t>
  </si>
  <si>
    <t>Bac prof.</t>
  </si>
  <si>
    <t>Architecture et paysage</t>
  </si>
  <si>
    <t xml:space="preserve"> </t>
  </si>
  <si>
    <t>Arts Plastiques</t>
  </si>
  <si>
    <t>Ensemble</t>
  </si>
  <si>
    <t xml:space="preserve">Agent de la fonction publique </t>
  </si>
  <si>
    <t>Salarié des entreprises publiques ou nationales</t>
  </si>
  <si>
    <t>Salarié du secteur privé (ou associatif)</t>
  </si>
  <si>
    <t>Autoentrepreneur</t>
  </si>
  <si>
    <t>Autre indépendant</t>
  </si>
  <si>
    <t>Autre</t>
  </si>
  <si>
    <r>
      <t>Architecture et paysage</t>
    </r>
    <r>
      <rPr>
        <vertAlign val="superscript"/>
        <sz val="8"/>
        <rFont val="Arial"/>
        <family val="2"/>
      </rPr>
      <t>2</t>
    </r>
  </si>
  <si>
    <r>
      <t>Arts plastiques</t>
    </r>
    <r>
      <rPr>
        <vertAlign val="superscript"/>
        <sz val="8"/>
        <rFont val="Arial"/>
        <family val="2"/>
      </rPr>
      <t>3</t>
    </r>
  </si>
  <si>
    <r>
      <t>Total</t>
    </r>
    <r>
      <rPr>
        <b/>
        <vertAlign val="superscript"/>
        <sz val="8"/>
        <rFont val="Arial"/>
        <family val="2"/>
      </rPr>
      <t>1</t>
    </r>
  </si>
  <si>
    <t>Equivalences au bac, ou Niveau inférieur au bac</t>
  </si>
  <si>
    <t>Tableau 1 - Répartition des étudiants des écoles de l'enseignement supérieur Culture, année universitaire 2017-2018</t>
  </si>
  <si>
    <t>Tableau 2 - Nouveaux inscrits en 2017-2018 dans les établissements de l'enseignement supérieur Culture, par série de baccalauréat ou diplômes équivalents au baccalauréat</t>
  </si>
  <si>
    <t>Spectacle</t>
  </si>
  <si>
    <t>Ensemble ESC</t>
  </si>
  <si>
    <t>Femmes</t>
  </si>
  <si>
    <t xml:space="preserve">Hommes </t>
  </si>
  <si>
    <t>Peu d'offres en adéquation avec le diplôme obtenu</t>
  </si>
  <si>
    <t>Manque de réseau professionnel</t>
  </si>
  <si>
    <t>Une formation insuffisante ou non adaptée</t>
  </si>
  <si>
    <t>Moins d'un an</t>
  </si>
  <si>
    <t>Entre 1 et 3 ans</t>
  </si>
  <si>
    <t>Je n'ai jamais obtenu d'emploi</t>
  </si>
  <si>
    <t>Hommes</t>
  </si>
  <si>
    <t>Aucun : poursuite d'une activité déjà engagée au cours des études</t>
  </si>
  <si>
    <t>Jusqu'à 20 heures</t>
  </si>
  <si>
    <t>Entre 21 et 34 heures</t>
  </si>
  <si>
    <t>Entre 35 et 48h</t>
  </si>
  <si>
    <t>49h et plus</t>
  </si>
  <si>
    <t>En %</t>
  </si>
  <si>
    <t>Graphique 4. Répartition des diplomés 2014 de l'enseignement supérieur Culture en activité par volume hebdomadaire de travail, selon la filière et le sexe</t>
  </si>
  <si>
    <t>Nombre d’écoles</t>
  </si>
  <si>
    <t>Taille moyenne de l’école</t>
  </si>
  <si>
    <t>Mobilité géographique très coûteuse</t>
  </si>
  <si>
    <t>Source : Enquête SISE, DEPS, Ministère de la Culture / Ministère de l'Enseignement supérieur et de la Recherche, 2019</t>
  </si>
  <si>
    <t>Note de lecture: 8 % des diplômés  de l'architecture (soit 66 individus) déclarent avoir été freinés par la mobilité géographique coûteuse pour trouver un emploi</t>
  </si>
  <si>
    <t>Graphique 2. Répartition des  diplômés de l'enseignement supérieur Culture en 2014 par délai d'accès au premier emploi</t>
  </si>
  <si>
    <t>Champ : diplômés entrés immédiatement sur le marché du travail après leur diplôme et actifs au moment de l’enquête.</t>
  </si>
  <si>
    <t>Graphique 3. Répartition des diplomés 2014 de l'enseignement supérieur Culture par statut professionnel, selon la filière</t>
  </si>
  <si>
    <t>Graphique 1. Taux d'insertion professionnelle des diplômés 2014 de l'enseignement supérieur Culture trois ans après l'obtention du diplôme, selon la filière et le sexe</t>
  </si>
  <si>
    <t>Tableau 3 : Obstacles rencontrés pour trouver un emploi (part et effectifs de diplomés concernés)</t>
  </si>
  <si>
    <t>Tableau 1 : Répartition des étudiants des écoles de l'enseignement supérieur Culture, année universitaire 2016-2017</t>
  </si>
  <si>
    <t>Tableau 2 : Nouveaux inscrits en 2016-2017 dans les établissements de l'enseignement supérieur Culture, par série de baccalauréat ou diplômes équivalents au baccalauréat</t>
  </si>
  <si>
    <t>Graphique 1  Taux d'insertion professionnelle des diplômés 2014 de l'enseignement supérieur Culture trois ans après l'obtention du diplôme, selon la filière et le sexe</t>
  </si>
  <si>
    <t>Graphique 2 : Répartition des  diplômés de l'enseignement supérieur Culture en 2014 par délai d'accès au premier emploi</t>
  </si>
  <si>
    <t>Graphique 3 : Répartition des diplomés 2014 de l'enseignement supérieur Culture par statut professionnel, selon la filière</t>
  </si>
  <si>
    <t>Graphique 4 : Répartition des diplomés 2014 de l'enseignement supérieur Culture en activité par volume hebdomadaire de travail, selon la filière et le sexe</t>
  </si>
  <si>
    <t>1. Trois écoles pluridisciplinaires apparaissent à la fois dans le domaine du spectacle vivant et des arts plastiques. Le nombre total d'écoles est donc de 99.</t>
  </si>
  <si>
    <r>
      <t>2. L'effectif en architecture comprend tous les étudiants (1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>et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cycles,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cycle DPLG, HMONP - habilitation à l'exercice de la maîtrise d'œuvre en son nom propre - les doctorants, les formations spécialisées,  et les autres formations). Il ne comprend pas la formation professionnelle continue.</t>
    </r>
  </si>
  <si>
    <t>Part des femmes (%)</t>
  </si>
  <si>
    <t>Part des étrangers (%)</t>
  </si>
  <si>
    <t>dont Europe (%)</t>
  </si>
  <si>
    <t>Champ : diplômés entrés immédiatement sur le marché du travail après l'otebtion de leur diplôme.</t>
  </si>
  <si>
    <t>NB : la filière Cinéma n'apparaît pas car les effectifs issus de l'enquête sont trop faibles.</t>
  </si>
  <si>
    <t>Unités et %</t>
  </si>
  <si>
    <t>Source : enquête sur l'insertion professionnelle à 3 ans des diplômés 2014 de l'enseignement supérieur Culture(DESC), Ministère de la Culture, 2019</t>
  </si>
  <si>
    <t>Source : enquête sur l'insertion professionnelle à 3 ans des diplômés 2014 de l'enseignement supérieur Culture (DESC), Ministère de la Culture,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</si>
</sst>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@\ "/>
    <numFmt numFmtId="165" formatCode="\ * #,##0&quot;    &quot;;\-* #,##0&quot;    &quot;;\ * \-#&quot;    &quot;;@\ "/>
  </numFmts>
  <fonts count="27" x14ac:knownFonts="1"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color rgb="FFFFFFFF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8"/>
      <color rgb="FF000000"/>
      <name val="Arial"/>
      <family val="2"/>
      <charset val="1"/>
    </font>
    <font>
      <u/>
      <sz val="10"/>
      <color theme="1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</font>
    <font>
      <sz val="8"/>
      <color theme="9"/>
      <name val="Arial"/>
      <family val="2"/>
    </font>
    <font>
      <sz val="8"/>
      <color rgb="FF0070C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  <charset val="1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Border="0" applyAlignment="0" applyProtection="0"/>
    <xf numFmtId="0" fontId="3" fillId="2" borderId="1" applyAlignment="0" applyProtection="0"/>
    <xf numFmtId="0" fontId="7" fillId="0" borderId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165" fontId="0" fillId="0" borderId="0" xfId="0" applyNumberFormat="1" applyBorder="1"/>
    <xf numFmtId="165" fontId="0" fillId="0" borderId="0" xfId="1" applyNumberFormat="1" applyFont="1" applyBorder="1" applyAlignment="1" applyProtection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1" fillId="0" borderId="7" xfId="3" applyFont="1" applyBorder="1" applyProtection="1">
      <protection locked="0"/>
    </xf>
    <xf numFmtId="0" fontId="7" fillId="0" borderId="0" xfId="3"/>
    <xf numFmtId="0" fontId="9" fillId="0" borderId="0" xfId="3" applyFont="1"/>
    <xf numFmtId="0" fontId="6" fillId="0" borderId="0" xfId="0" applyFont="1"/>
    <xf numFmtId="0" fontId="12" fillId="0" borderId="0" xfId="3" applyFont="1"/>
    <xf numFmtId="0" fontId="4" fillId="0" borderId="0" xfId="0" applyFont="1" applyFill="1"/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6" fillId="0" borderId="4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center"/>
    </xf>
    <xf numFmtId="165" fontId="6" fillId="0" borderId="0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6" fillId="0" borderId="5" xfId="0" applyFont="1" applyFill="1" applyBorder="1" applyAlignment="1">
      <alignment horizontal="left"/>
    </xf>
    <xf numFmtId="165" fontId="6" fillId="0" borderId="6" xfId="1" applyNumberFormat="1" applyFont="1" applyFill="1" applyBorder="1" applyAlignment="1" applyProtection="1">
      <alignment horizontal="center"/>
    </xf>
    <xf numFmtId="1" fontId="8" fillId="0" borderId="0" xfId="0" applyNumberFormat="1" applyFont="1" applyFill="1" applyAlignment="1">
      <alignment horizontal="center"/>
    </xf>
    <xf numFmtId="165" fontId="4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0" fontId="17" fillId="0" borderId="0" xfId="0" applyFont="1" applyFill="1"/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165" fontId="4" fillId="0" borderId="0" xfId="1" applyNumberFormat="1" applyFont="1" applyBorder="1" applyAlignment="1" applyProtection="1">
      <alignment horizontal="center"/>
    </xf>
    <xf numFmtId="1" fontId="6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center"/>
    </xf>
    <xf numFmtId="165" fontId="6" fillId="0" borderId="0" xfId="0" applyNumberFormat="1" applyFont="1" applyBorder="1"/>
    <xf numFmtId="0" fontId="4" fillId="0" borderId="0" xfId="0" applyFont="1" applyBorder="1"/>
    <xf numFmtId="1" fontId="4" fillId="0" borderId="0" xfId="1" applyNumberFormat="1" applyFont="1" applyBorder="1" applyAlignment="1" applyProtection="1">
      <alignment horizontal="center"/>
    </xf>
    <xf numFmtId="1" fontId="6" fillId="0" borderId="0" xfId="0" applyNumberFormat="1" applyFont="1"/>
    <xf numFmtId="0" fontId="1" fillId="0" borderId="0" xfId="3" applyFont="1"/>
    <xf numFmtId="1" fontId="0" fillId="0" borderId="0" xfId="0" applyNumberFormat="1" applyBorder="1"/>
    <xf numFmtId="1" fontId="6" fillId="0" borderId="6" xfId="1" applyNumberFormat="1" applyFont="1" applyFill="1" applyBorder="1" applyAlignment="1" applyProtection="1">
      <alignment horizontal="center" vertical="center"/>
    </xf>
    <xf numFmtId="9" fontId="11" fillId="0" borderId="0" xfId="1" applyNumberFormat="1" applyFont="1" applyFill="1" applyBorder="1" applyAlignment="1" applyProtection="1"/>
    <xf numFmtId="0" fontId="6" fillId="0" borderId="7" xfId="0" applyFont="1" applyBorder="1"/>
    <xf numFmtId="1" fontId="6" fillId="0" borderId="7" xfId="0" applyNumberFormat="1" applyFont="1" applyBorder="1"/>
    <xf numFmtId="0" fontId="6" fillId="0" borderId="7" xfId="0" applyFont="1" applyBorder="1" applyAlignment="1">
      <alignment vertical="center"/>
    </xf>
    <xf numFmtId="9" fontId="6" fillId="0" borderId="7" xfId="0" applyNumberFormat="1" applyFont="1" applyBorder="1"/>
    <xf numFmtId="0" fontId="18" fillId="0" borderId="7" xfId="0" applyFont="1" applyBorder="1"/>
    <xf numFmtId="0" fontId="6" fillId="0" borderId="7" xfId="0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0" fillId="0" borderId="0" xfId="0" applyFont="1"/>
    <xf numFmtId="0" fontId="22" fillId="0" borderId="0" xfId="0" applyFont="1"/>
    <xf numFmtId="0" fontId="1" fillId="0" borderId="0" xfId="0" applyFont="1"/>
    <xf numFmtId="0" fontId="21" fillId="0" borderId="0" xfId="0" applyFont="1"/>
    <xf numFmtId="0" fontId="22" fillId="3" borderId="0" xfId="0" applyFont="1" applyFill="1"/>
    <xf numFmtId="0" fontId="23" fillId="0" borderId="0" xfId="3" applyFont="1"/>
    <xf numFmtId="0" fontId="6" fillId="0" borderId="0" xfId="0" applyFont="1" applyAlignment="1"/>
    <xf numFmtId="0" fontId="0" fillId="0" borderId="0" xfId="0" applyAlignment="1"/>
    <xf numFmtId="0" fontId="6" fillId="3" borderId="0" xfId="0" applyFont="1" applyFill="1" applyAlignment="1"/>
    <xf numFmtId="0" fontId="0" fillId="3" borderId="0" xfId="0" applyFill="1" applyAlignment="1"/>
    <xf numFmtId="0" fontId="10" fillId="0" borderId="0" xfId="4" applyAlignment="1"/>
    <xf numFmtId="0" fontId="10" fillId="3" borderId="0" xfId="4" applyFill="1" applyAlignment="1"/>
    <xf numFmtId="0" fontId="10" fillId="3" borderId="0" xfId="4" applyFill="1"/>
    <xf numFmtId="0" fontId="10" fillId="0" borderId="0" xfId="4"/>
    <xf numFmtId="3" fontId="0" fillId="0" borderId="0" xfId="0" applyNumberFormat="1" applyFill="1"/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3" fontId="6" fillId="0" borderId="6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 applyProtection="1">
      <alignment horizontal="center"/>
    </xf>
    <xf numFmtId="3" fontId="6" fillId="0" borderId="0" xfId="0" applyNumberFormat="1" applyFont="1" applyFill="1" applyAlignment="1">
      <alignment horizontal="center"/>
    </xf>
    <xf numFmtId="165" fontId="11" fillId="0" borderId="0" xfId="1" applyNumberFormat="1" applyFont="1" applyFill="1" applyBorder="1" applyAlignment="1" applyProtection="1">
      <alignment horizontal="center"/>
    </xf>
    <xf numFmtId="0" fontId="24" fillId="0" borderId="0" xfId="3" applyFont="1" applyFill="1"/>
    <xf numFmtId="0" fontId="24" fillId="0" borderId="0" xfId="3" applyFont="1"/>
    <xf numFmtId="0" fontId="8" fillId="0" borderId="7" xfId="0" applyFont="1" applyFill="1" applyBorder="1" applyAlignment="1">
      <alignment vertical="center"/>
    </xf>
    <xf numFmtId="0" fontId="23" fillId="0" borderId="0" xfId="3" applyFont="1" applyFill="1"/>
    <xf numFmtId="0" fontId="16" fillId="0" borderId="0" xfId="0" applyFont="1" applyFill="1"/>
    <xf numFmtId="0" fontId="7" fillId="0" borderId="0" xfId="3" applyFill="1"/>
    <xf numFmtId="0" fontId="8" fillId="0" borderId="7" xfId="3" applyFont="1" applyFill="1" applyBorder="1" applyAlignment="1">
      <alignment vertical="center"/>
    </xf>
    <xf numFmtId="0" fontId="1" fillId="0" borderId="0" xfId="3" applyFont="1" applyFill="1"/>
    <xf numFmtId="0" fontId="6" fillId="0" borderId="7" xfId="0" applyFont="1" applyBorder="1" applyAlignment="1">
      <alignment vertical="center"/>
    </xf>
    <xf numFmtId="0" fontId="11" fillId="0" borderId="0" xfId="0" applyFont="1"/>
    <xf numFmtId="0" fontId="25" fillId="0" borderId="0" xfId="3" applyFont="1"/>
    <xf numFmtId="0" fontId="12" fillId="0" borderId="0" xfId="3" applyFont="1" applyFill="1"/>
    <xf numFmtId="1" fontId="6" fillId="0" borderId="7" xfId="5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/>
  </cellXfs>
  <cellStyles count="6">
    <cellStyle name="Lien hypertexte" xfId="4" builtinId="8"/>
    <cellStyle name="Milliers" xfId="1" builtinId="3"/>
    <cellStyle name="Normal" xfId="0" builtinId="0"/>
    <cellStyle name="Normal 2" xfId="3"/>
    <cellStyle name="Pourcentage" xfId="5" builtinId="5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0C0C0"/>
      <rgbColor rgb="FF808080"/>
      <rgbColor rgb="FF83CAFF"/>
      <rgbColor rgb="FFFF420E"/>
      <rgbColor rgb="FFFFFFCC"/>
      <rgbColor rgb="FFCCFFFF"/>
      <rgbColor rgb="FF660066"/>
      <rgbColor rgb="FFFF8080"/>
      <rgbColor rgb="FF0066CC"/>
      <rgbColor rgb="FFB3B3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6600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E13" sqref="E13"/>
    </sheetView>
  </sheetViews>
  <sheetFormatPr baseColWidth="10" defaultColWidth="9.140625" defaultRowHeight="12.75" x14ac:dyDescent="0.2"/>
  <cols>
    <col min="1" max="7" width="11.5703125" style="11"/>
    <col min="8" max="1025" width="11.5703125"/>
  </cols>
  <sheetData>
    <row r="1" spans="1:13" x14ac:dyDescent="0.2">
      <c r="A1" s="1" t="s">
        <v>0</v>
      </c>
    </row>
    <row r="2" spans="1:13" x14ac:dyDescent="0.2">
      <c r="A2" s="57"/>
      <c r="B2" s="57"/>
      <c r="C2" s="57"/>
      <c r="D2" s="57"/>
      <c r="E2" s="57"/>
      <c r="F2" s="57"/>
      <c r="G2" s="57"/>
      <c r="H2" s="58"/>
      <c r="I2" s="58"/>
      <c r="J2" s="58"/>
      <c r="K2" s="58"/>
      <c r="L2" s="58"/>
      <c r="M2" s="58"/>
    </row>
    <row r="3" spans="1:13" x14ac:dyDescent="0.2">
      <c r="A3" s="57"/>
      <c r="B3" s="57"/>
      <c r="C3" s="57"/>
      <c r="D3" s="57"/>
      <c r="E3" s="57"/>
      <c r="F3" s="57"/>
      <c r="G3" s="57"/>
      <c r="H3" s="58"/>
      <c r="I3" s="58"/>
      <c r="J3" s="58"/>
      <c r="K3" s="58"/>
      <c r="L3" s="58"/>
      <c r="M3" s="58"/>
    </row>
    <row r="4" spans="1:13" x14ac:dyDescent="0.2">
      <c r="A4" s="57"/>
      <c r="B4" s="61" t="s">
        <v>61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1:13" x14ac:dyDescent="0.2">
      <c r="A5" s="57"/>
      <c r="B5" s="61" t="s">
        <v>62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1:13" x14ac:dyDescent="0.2">
      <c r="A6" s="57"/>
      <c r="B6" s="62" t="s">
        <v>63</v>
      </c>
      <c r="C6" s="59"/>
      <c r="D6" s="59"/>
      <c r="E6" s="59"/>
      <c r="F6" s="59"/>
      <c r="G6" s="59"/>
      <c r="H6" s="60"/>
      <c r="I6" s="60"/>
      <c r="J6" s="60"/>
      <c r="K6" s="60"/>
      <c r="L6" s="60"/>
      <c r="M6" s="58"/>
    </row>
    <row r="7" spans="1:13" x14ac:dyDescent="0.2">
      <c r="A7" s="57"/>
      <c r="B7" s="61" t="s">
        <v>64</v>
      </c>
      <c r="C7" s="57"/>
      <c r="D7" s="57"/>
      <c r="E7" s="57"/>
      <c r="F7" s="57"/>
      <c r="G7" s="57"/>
      <c r="H7" s="57"/>
      <c r="I7" s="58"/>
      <c r="J7" s="58"/>
      <c r="K7" s="58"/>
      <c r="L7" s="58"/>
      <c r="M7" s="58"/>
    </row>
    <row r="8" spans="1:13" x14ac:dyDescent="0.2">
      <c r="B8" s="61" t="s">
        <v>60</v>
      </c>
      <c r="C8" s="57"/>
      <c r="D8" s="57"/>
      <c r="E8" s="57"/>
      <c r="F8" s="57"/>
      <c r="G8" s="57"/>
      <c r="H8" s="58"/>
      <c r="I8" s="58"/>
      <c r="J8" s="58"/>
      <c r="K8" s="58"/>
      <c r="L8" s="58"/>
      <c r="M8" s="58"/>
    </row>
    <row r="9" spans="1:13" x14ac:dyDescent="0.2">
      <c r="A9" s="57"/>
      <c r="B9" s="63" t="s">
        <v>65</v>
      </c>
      <c r="C9" s="59"/>
      <c r="D9" s="59"/>
      <c r="E9" s="59"/>
      <c r="F9" s="59"/>
      <c r="G9" s="59"/>
      <c r="H9" s="60"/>
      <c r="I9" s="60"/>
      <c r="J9" s="60"/>
      <c r="K9" s="60"/>
      <c r="L9" s="60"/>
      <c r="M9" s="58"/>
    </row>
    <row r="10" spans="1:13" x14ac:dyDescent="0.2">
      <c r="A10" s="57"/>
      <c r="B10" s="64" t="s">
        <v>66</v>
      </c>
      <c r="C10" s="59"/>
      <c r="D10" s="59"/>
      <c r="E10" s="59"/>
      <c r="F10" s="59"/>
      <c r="G10" s="59"/>
      <c r="H10" s="60"/>
      <c r="I10" s="60"/>
      <c r="J10" s="60"/>
      <c r="K10" s="60"/>
      <c r="L10" s="60"/>
      <c r="M10" s="58"/>
    </row>
    <row r="11" spans="1:13" x14ac:dyDescent="0.2">
      <c r="A11" s="57"/>
      <c r="B11" s="57"/>
      <c r="C11" s="57"/>
      <c r="D11" s="57"/>
      <c r="E11" s="57"/>
      <c r="F11" s="57"/>
      <c r="G11" s="58"/>
      <c r="H11" s="58"/>
      <c r="I11" s="58"/>
      <c r="J11" s="58"/>
      <c r="K11" s="58"/>
      <c r="L11" s="58"/>
    </row>
    <row r="12" spans="1:13" x14ac:dyDescent="0.2">
      <c r="A12" s="57"/>
      <c r="B12" s="58"/>
      <c r="C12" s="57"/>
      <c r="D12" s="57"/>
      <c r="E12" s="57"/>
      <c r="F12" s="57"/>
      <c r="G12" s="57"/>
      <c r="H12" s="58"/>
      <c r="I12" s="58"/>
      <c r="J12" s="58"/>
      <c r="K12" s="58"/>
      <c r="L12" s="58"/>
      <c r="M12" s="58"/>
    </row>
    <row r="13" spans="1:13" x14ac:dyDescent="0.2">
      <c r="A13" s="57"/>
      <c r="B13" s="57"/>
      <c r="C13" s="57"/>
      <c r="D13" s="57"/>
      <c r="E13" s="57"/>
      <c r="F13" s="57"/>
      <c r="G13" s="57"/>
      <c r="H13" s="58"/>
      <c r="I13" s="58"/>
      <c r="J13" s="58"/>
      <c r="K13" s="58"/>
      <c r="L13" s="58"/>
      <c r="M13" s="58"/>
    </row>
    <row r="14" spans="1:13" x14ac:dyDescent="0.2">
      <c r="A14" s="57"/>
      <c r="B14" s="58"/>
      <c r="C14" s="59"/>
      <c r="D14" s="59"/>
      <c r="E14" s="59"/>
      <c r="F14" s="59"/>
      <c r="G14" s="59"/>
      <c r="H14" s="60"/>
      <c r="I14" s="60"/>
      <c r="J14" s="60"/>
      <c r="K14" s="60"/>
      <c r="L14" s="60"/>
      <c r="M14" s="58"/>
    </row>
    <row r="15" spans="1:13" x14ac:dyDescent="0.2">
      <c r="A15" s="57"/>
      <c r="B15" s="57"/>
      <c r="C15" s="57"/>
      <c r="D15" s="57"/>
      <c r="E15" s="57"/>
      <c r="F15" s="57"/>
      <c r="G15" s="57"/>
      <c r="H15" s="58"/>
      <c r="I15" s="58"/>
      <c r="J15" s="58"/>
      <c r="K15" s="58"/>
      <c r="L15" s="58"/>
      <c r="M15" s="58"/>
    </row>
    <row r="16" spans="1:13" x14ac:dyDescent="0.2">
      <c r="A16" s="57"/>
      <c r="B16" s="58"/>
      <c r="C16" s="57"/>
      <c r="D16" s="57"/>
      <c r="E16" s="57"/>
      <c r="F16" s="57"/>
      <c r="G16" s="57"/>
      <c r="H16" s="58"/>
      <c r="I16" s="58"/>
      <c r="J16" s="58"/>
      <c r="K16" s="58"/>
      <c r="L16" s="58"/>
      <c r="M16" s="58"/>
    </row>
    <row r="17" spans="1:13" x14ac:dyDescent="0.2">
      <c r="A17" s="57"/>
      <c r="B17" s="58"/>
      <c r="C17" s="57"/>
      <c r="D17" s="57"/>
      <c r="E17" s="57"/>
      <c r="F17" s="57"/>
      <c r="G17" s="57"/>
      <c r="H17" s="58"/>
      <c r="I17" s="58"/>
      <c r="J17" s="58"/>
      <c r="K17" s="58"/>
      <c r="L17" s="58"/>
      <c r="M17" s="58"/>
    </row>
    <row r="18" spans="1:13" x14ac:dyDescent="0.2">
      <c r="A18" s="57"/>
      <c r="B18" s="57"/>
      <c r="C18" s="57"/>
      <c r="D18" s="57"/>
      <c r="E18" s="57"/>
      <c r="F18" s="57"/>
      <c r="G18" s="57"/>
      <c r="H18" s="58"/>
      <c r="I18" s="58"/>
      <c r="J18" s="58"/>
      <c r="K18" s="58"/>
      <c r="L18" s="58"/>
      <c r="M18" s="58"/>
    </row>
    <row r="19" spans="1:13" x14ac:dyDescent="0.2">
      <c r="A19" s="57"/>
      <c r="B19" s="57"/>
      <c r="C19" s="57"/>
      <c r="D19" s="57"/>
      <c r="E19" s="57"/>
      <c r="F19" s="57"/>
      <c r="G19" s="57"/>
      <c r="H19" s="58"/>
      <c r="I19" s="58"/>
      <c r="J19" s="58"/>
      <c r="K19" s="58"/>
      <c r="L19" s="58"/>
      <c r="M19" s="58"/>
    </row>
    <row r="20" spans="1:13" x14ac:dyDescent="0.2">
      <c r="A20" s="57"/>
      <c r="B20" s="57"/>
      <c r="C20" s="57"/>
      <c r="D20" s="57"/>
      <c r="E20" s="57"/>
      <c r="F20" s="57"/>
      <c r="G20" s="57"/>
      <c r="H20" s="58"/>
      <c r="I20" s="58"/>
      <c r="J20" s="58"/>
      <c r="K20" s="58"/>
      <c r="L20" s="58"/>
      <c r="M20" s="58"/>
    </row>
    <row r="21" spans="1:13" x14ac:dyDescent="0.2">
      <c r="A21" s="57"/>
      <c r="B21" s="57"/>
      <c r="C21" s="57"/>
      <c r="D21" s="57"/>
      <c r="E21" s="57"/>
      <c r="F21" s="57"/>
      <c r="G21" s="57"/>
      <c r="H21" s="58"/>
      <c r="I21" s="58"/>
      <c r="J21" s="58"/>
      <c r="K21" s="58"/>
      <c r="L21" s="58"/>
      <c r="M21" s="58"/>
    </row>
    <row r="22" spans="1:13" x14ac:dyDescent="0.2">
      <c r="A22" s="57"/>
      <c r="B22" s="57"/>
      <c r="C22" s="57"/>
      <c r="D22" s="57"/>
      <c r="E22" s="57"/>
      <c r="F22" s="57"/>
      <c r="G22" s="57"/>
      <c r="H22" s="58"/>
      <c r="I22" s="58"/>
      <c r="J22" s="58"/>
      <c r="K22" s="58"/>
      <c r="L22" s="58"/>
      <c r="M22" s="58"/>
    </row>
    <row r="23" spans="1:13" x14ac:dyDescent="0.2">
      <c r="A23" s="57"/>
      <c r="B23" s="57"/>
      <c r="C23" s="57"/>
      <c r="D23" s="57"/>
      <c r="E23" s="57"/>
      <c r="F23" s="57"/>
      <c r="G23" s="57"/>
      <c r="H23" s="58"/>
      <c r="I23" s="58"/>
      <c r="J23" s="58"/>
      <c r="K23" s="58"/>
      <c r="L23" s="58"/>
      <c r="M23" s="58"/>
    </row>
    <row r="24" spans="1:13" x14ac:dyDescent="0.2">
      <c r="A24" s="57"/>
      <c r="B24" s="57"/>
      <c r="C24" s="57"/>
      <c r="D24" s="57"/>
      <c r="E24" s="57"/>
      <c r="F24" s="57"/>
      <c r="G24" s="57"/>
      <c r="H24" s="58"/>
      <c r="I24" s="58"/>
      <c r="J24" s="58"/>
      <c r="K24" s="58"/>
      <c r="L24" s="58"/>
      <c r="M24" s="58"/>
    </row>
    <row r="25" spans="1:13" x14ac:dyDescent="0.2">
      <c r="A25" s="57"/>
      <c r="B25" s="57"/>
      <c r="C25" s="57"/>
      <c r="D25" s="57"/>
      <c r="E25" s="57"/>
      <c r="F25" s="57"/>
      <c r="G25" s="57"/>
      <c r="H25" s="58"/>
      <c r="I25" s="58"/>
      <c r="J25" s="58"/>
      <c r="K25" s="58"/>
      <c r="L25" s="58"/>
      <c r="M25" s="58"/>
    </row>
    <row r="26" spans="1:13" x14ac:dyDescent="0.2">
      <c r="A26" s="57"/>
      <c r="B26" s="57"/>
      <c r="C26" s="57"/>
      <c r="D26" s="57"/>
      <c r="E26" s="57"/>
      <c r="F26" s="57"/>
      <c r="G26" s="57"/>
      <c r="H26" s="58"/>
      <c r="I26" s="58"/>
      <c r="J26" s="58"/>
      <c r="K26" s="58"/>
      <c r="L26" s="58"/>
      <c r="M26" s="58"/>
    </row>
  </sheetData>
  <hyperlinks>
    <hyperlink ref="B4" location="'Tab1'!A1" display="Tableau 1 : Répartition des étudiants des écoles de l'enseignement supérieur Culture, année universitaire 2016-2017"/>
    <hyperlink ref="B5" location="'Tab2'!A1" display="Tableau 2 : Nouveaux inscrits en 2016-2017 dans les établissements de l'enseignement supérieur Culture, par série de baccalauréat ou diplômes équivalents au baccalauréat"/>
    <hyperlink ref="B6" location="Graph1!A1" display="Graphique 1  Taux d'insertion professionnelle des diplômés 2014 de l'enseignement supérieur Culture trois ans après l'obtention du diplôme, selon la filière et le sexe"/>
    <hyperlink ref="B7" location="Graph2!A1" display="Graphique 2 : Répartition des  diplômés de l'enseignement supérieur Culture en 2014 par délai d'accès au premier emploi"/>
    <hyperlink ref="B8" location="'Tab3'!A1" display="Tableau 3 : Obstacles rencontrés pour trouver un emploi (part et effectifs de diplomés concernés)"/>
    <hyperlink ref="B9" location="Graph3!A1" display="Graphique 3 : Répartition des diplomés 2014 de l'enseignement supérieur Culture par statut professionnel, selon la filière"/>
    <hyperlink ref="B10" location="'Graph 4'!A1" display="Graphique 4 : Répartition des diplomés 2014 de l'enseignement supérieur Culture en activité par volume hebdomadaire de travail, selon la filière et le sexe"/>
  </hyperlink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>
      <selection activeCell="A5" sqref="A5:XFD6"/>
    </sheetView>
  </sheetViews>
  <sheetFormatPr baseColWidth="10" defaultColWidth="9.140625" defaultRowHeight="12.75" x14ac:dyDescent="0.2"/>
  <cols>
    <col min="1" max="1" width="18.5703125" style="14" customWidth="1"/>
    <col min="2" max="2" width="16.7109375" style="66"/>
    <col min="3" max="3" width="15.28515625" style="14"/>
    <col min="4" max="4" width="11.5703125" style="66"/>
    <col min="5" max="5" width="10.28515625" style="66"/>
    <col min="6" max="6" width="11.5703125" style="66"/>
    <col min="7" max="7" width="9.140625" style="66"/>
    <col min="8" max="8" width="9.42578125" style="6"/>
    <col min="9" max="16384" width="9.140625" style="6"/>
  </cols>
  <sheetData>
    <row r="1" spans="1:9" x14ac:dyDescent="0.2">
      <c r="A1" s="13" t="s">
        <v>31</v>
      </c>
    </row>
    <row r="2" spans="1:9" x14ac:dyDescent="0.2">
      <c r="A2" s="22" t="s">
        <v>74</v>
      </c>
    </row>
    <row r="3" spans="1:9" x14ac:dyDescent="0.2">
      <c r="A3" s="13"/>
    </row>
    <row r="4" spans="1:9" s="7" customFormat="1" ht="33.75" x14ac:dyDescent="0.2">
      <c r="A4" s="15" t="s">
        <v>1</v>
      </c>
      <c r="B4" s="16" t="s">
        <v>51</v>
      </c>
      <c r="C4" s="17" t="s">
        <v>52</v>
      </c>
      <c r="D4" s="16" t="s">
        <v>2</v>
      </c>
      <c r="E4" s="16" t="s">
        <v>69</v>
      </c>
      <c r="F4" s="16" t="s">
        <v>70</v>
      </c>
      <c r="G4" s="16" t="s">
        <v>71</v>
      </c>
    </row>
    <row r="5" spans="1:9" x14ac:dyDescent="0.2">
      <c r="A5" s="19" t="s">
        <v>27</v>
      </c>
      <c r="B5" s="66">
        <v>21</v>
      </c>
      <c r="C5" s="20">
        <v>920</v>
      </c>
      <c r="D5" s="69">
        <v>19400</v>
      </c>
      <c r="E5" s="21">
        <v>58</v>
      </c>
      <c r="F5" s="21">
        <v>15</v>
      </c>
      <c r="G5" s="66">
        <v>3</v>
      </c>
    </row>
    <row r="6" spans="1:9" x14ac:dyDescent="0.2">
      <c r="A6" s="19" t="s">
        <v>28</v>
      </c>
      <c r="B6" s="66">
        <v>44</v>
      </c>
      <c r="C6" s="20">
        <v>250</v>
      </c>
      <c r="D6" s="69">
        <v>11100</v>
      </c>
      <c r="E6" s="21">
        <v>66</v>
      </c>
      <c r="F6" s="21">
        <v>14</v>
      </c>
      <c r="G6" s="66">
        <v>2</v>
      </c>
    </row>
    <row r="7" spans="1:9" x14ac:dyDescent="0.2">
      <c r="A7" s="19" t="s">
        <v>4</v>
      </c>
      <c r="B7" s="66">
        <v>33</v>
      </c>
      <c r="C7" s="20">
        <v>110</v>
      </c>
      <c r="D7" s="69">
        <v>3700</v>
      </c>
      <c r="E7" s="21">
        <v>47</v>
      </c>
      <c r="F7" s="21">
        <v>18</v>
      </c>
      <c r="G7" s="66">
        <v>6</v>
      </c>
    </row>
    <row r="8" spans="1:9" x14ac:dyDescent="0.2">
      <c r="A8" s="19" t="s">
        <v>5</v>
      </c>
      <c r="B8" s="66">
        <v>2</v>
      </c>
      <c r="C8" s="20">
        <v>850</v>
      </c>
      <c r="D8" s="69">
        <v>1700</v>
      </c>
      <c r="E8" s="21">
        <v>81</v>
      </c>
      <c r="F8" s="21">
        <v>5</v>
      </c>
      <c r="G8" s="66">
        <v>4</v>
      </c>
    </row>
    <row r="9" spans="1:9" x14ac:dyDescent="0.2">
      <c r="A9" s="23" t="s">
        <v>6</v>
      </c>
      <c r="B9" s="67">
        <v>2</v>
      </c>
      <c r="C9" s="41">
        <v>150</v>
      </c>
      <c r="D9" s="70">
        <v>300</v>
      </c>
      <c r="E9" s="24">
        <v>51</v>
      </c>
      <c r="F9" s="24">
        <v>7</v>
      </c>
      <c r="G9" s="67">
        <v>2</v>
      </c>
      <c r="I9" s="65"/>
    </row>
    <row r="10" spans="1:9" x14ac:dyDescent="0.2">
      <c r="A10" s="18" t="s">
        <v>29</v>
      </c>
      <c r="B10" s="68">
        <v>102</v>
      </c>
      <c r="C10" s="68">
        <v>350</v>
      </c>
      <c r="D10" s="71">
        <v>36100</v>
      </c>
      <c r="E10" s="26">
        <v>60</v>
      </c>
      <c r="F10" s="26">
        <v>14</v>
      </c>
      <c r="G10" s="68">
        <v>3</v>
      </c>
    </row>
    <row r="11" spans="1:9" x14ac:dyDescent="0.2">
      <c r="A11" s="27"/>
      <c r="B11" s="25"/>
      <c r="C11" s="25"/>
      <c r="D11" s="71"/>
      <c r="E11" s="26"/>
      <c r="F11" s="26"/>
    </row>
    <row r="12" spans="1:9" x14ac:dyDescent="0.2">
      <c r="A12" s="14" t="s">
        <v>7</v>
      </c>
      <c r="C12" s="22"/>
    </row>
    <row r="13" spans="1:9" x14ac:dyDescent="0.2">
      <c r="A13" s="14" t="s">
        <v>67</v>
      </c>
      <c r="C13" s="22"/>
    </row>
    <row r="14" spans="1:9" x14ac:dyDescent="0.2">
      <c r="A14" s="14" t="s">
        <v>68</v>
      </c>
      <c r="C14" s="22"/>
    </row>
    <row r="15" spans="1:9" x14ac:dyDescent="0.2">
      <c r="A15" s="14" t="s">
        <v>8</v>
      </c>
      <c r="C15" s="28"/>
    </row>
    <row r="16" spans="1:9" x14ac:dyDescent="0.2">
      <c r="A16" s="22" t="s">
        <v>54</v>
      </c>
    </row>
    <row r="20" spans="3:5" x14ac:dyDescent="0.2">
      <c r="D20" s="72"/>
    </row>
    <row r="21" spans="3:5" x14ac:dyDescent="0.2">
      <c r="C21" s="42"/>
      <c r="D21" s="72"/>
      <c r="E21" s="73"/>
    </row>
    <row r="22" spans="3:5" x14ac:dyDescent="0.2">
      <c r="C22" s="42"/>
    </row>
    <row r="23" spans="3:5" x14ac:dyDescent="0.2">
      <c r="C23" s="42"/>
    </row>
    <row r="24" spans="3:5" x14ac:dyDescent="0.2">
      <c r="C24" s="42"/>
    </row>
    <row r="25" spans="3:5" x14ac:dyDescent="0.2">
      <c r="C25" s="42"/>
    </row>
    <row r="26" spans="3:5" x14ac:dyDescent="0.2">
      <c r="C26" s="42"/>
    </row>
    <row r="27" spans="3:5" x14ac:dyDescent="0.2">
      <c r="C27" s="42"/>
    </row>
    <row r="28" spans="3:5" x14ac:dyDescent="0.2">
      <c r="C28" s="42"/>
    </row>
    <row r="29" spans="3:5" x14ac:dyDescent="0.2">
      <c r="C29" s="42"/>
    </row>
    <row r="30" spans="3:5" x14ac:dyDescent="0.2">
      <c r="C30" s="42"/>
    </row>
  </sheetData>
  <pageMargins left="0.74791666666666701" right="0.74791666666666701" top="0.31527777777777799" bottom="0.34722222222222199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38.140625" style="11"/>
    <col min="2" max="2" width="13.42578125" style="11"/>
    <col min="3" max="3" width="15.28515625" style="11"/>
    <col min="4" max="4" width="19.42578125" style="11"/>
    <col min="5" max="5" width="12.5703125" style="11"/>
    <col min="6" max="6" width="13.5703125" style="11"/>
    <col min="7" max="7" width="18" style="11"/>
    <col min="8" max="8" width="17.85546875" style="11"/>
    <col min="9" max="9" width="9.140625" style="11"/>
    <col min="10" max="10" width="9.42578125" style="11"/>
    <col min="11" max="12" width="9.140625" style="11"/>
  </cols>
  <sheetData>
    <row r="1" spans="1:1024" s="3" customFormat="1" x14ac:dyDescent="0.2">
      <c r="A1" s="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/>
    </row>
    <row r="2" spans="1:1024" s="3" customFormat="1" x14ac:dyDescent="0.2">
      <c r="A2" s="8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/>
    </row>
    <row r="3" spans="1:1024" s="3" customForma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/>
    </row>
    <row r="4" spans="1:1024" s="3" customFormat="1" ht="55.5" customHeight="1" x14ac:dyDescent="0.2">
      <c r="A4" s="29" t="s">
        <v>11</v>
      </c>
      <c r="B4" s="30" t="s">
        <v>12</v>
      </c>
      <c r="C4" s="30" t="s">
        <v>13</v>
      </c>
      <c r="D4" s="30" t="s">
        <v>14</v>
      </c>
      <c r="E4" s="30" t="s">
        <v>15</v>
      </c>
      <c r="F4" s="30" t="s">
        <v>16</v>
      </c>
      <c r="G4" s="30" t="s">
        <v>30</v>
      </c>
      <c r="H4" s="30" t="s">
        <v>3</v>
      </c>
      <c r="J4" s="30"/>
      <c r="K4" s="31"/>
      <c r="L4" s="31"/>
      <c r="AMJ4"/>
    </row>
    <row r="5" spans="1:1024" s="3" customFormat="1" x14ac:dyDescent="0.2">
      <c r="A5" s="29"/>
      <c r="B5" s="32"/>
      <c r="C5" s="32"/>
      <c r="D5" s="32"/>
      <c r="E5" s="32"/>
      <c r="F5" s="32"/>
      <c r="G5" s="32"/>
      <c r="H5" s="32"/>
      <c r="J5" s="32"/>
      <c r="K5" s="31"/>
      <c r="L5" s="31"/>
      <c r="AMJ5"/>
    </row>
    <row r="6" spans="1:1024" s="3" customFormat="1" x14ac:dyDescent="0.2">
      <c r="A6" s="31" t="s">
        <v>17</v>
      </c>
      <c r="B6" s="33">
        <v>5</v>
      </c>
      <c r="C6" s="33">
        <v>14</v>
      </c>
      <c r="D6" s="33">
        <v>56</v>
      </c>
      <c r="E6" s="33">
        <v>11</v>
      </c>
      <c r="F6" s="33">
        <v>3</v>
      </c>
      <c r="G6" s="33">
        <v>11</v>
      </c>
      <c r="H6" s="33">
        <v>100</v>
      </c>
      <c r="I6" s="40"/>
      <c r="J6" s="34"/>
      <c r="K6" s="35"/>
      <c r="L6" s="35"/>
      <c r="M6" s="4"/>
      <c r="O6" s="5"/>
      <c r="P6" s="5"/>
      <c r="Q6" s="5"/>
      <c r="R6" s="5"/>
      <c r="S6" s="5"/>
      <c r="T6" s="5"/>
      <c r="U6" s="5"/>
      <c r="AMJ6"/>
    </row>
    <row r="7" spans="1:1024" s="3" customFormat="1" x14ac:dyDescent="0.2">
      <c r="A7" s="31" t="s">
        <v>10</v>
      </c>
      <c r="B7" s="33">
        <v>35</v>
      </c>
      <c r="C7" s="33">
        <v>12</v>
      </c>
      <c r="D7" s="33">
        <v>15</v>
      </c>
      <c r="E7" s="33">
        <v>16</v>
      </c>
      <c r="F7" s="33">
        <v>7</v>
      </c>
      <c r="G7" s="33">
        <v>15</v>
      </c>
      <c r="H7" s="33">
        <v>100</v>
      </c>
      <c r="I7" s="40"/>
      <c r="J7" s="34"/>
      <c r="K7" s="35"/>
      <c r="L7" s="35"/>
      <c r="M7" s="4"/>
      <c r="O7" s="5"/>
      <c r="P7" s="5"/>
      <c r="Q7" s="5"/>
      <c r="R7" s="5"/>
      <c r="S7" s="5"/>
      <c r="T7" s="5"/>
      <c r="U7" s="5"/>
      <c r="AMJ7"/>
    </row>
    <row r="8" spans="1:1024" s="3" customFormat="1" x14ac:dyDescent="0.2">
      <c r="A8" s="31" t="s">
        <v>4</v>
      </c>
      <c r="B8" s="33">
        <v>24</v>
      </c>
      <c r="C8" s="33">
        <v>9</v>
      </c>
      <c r="D8" s="33">
        <v>25</v>
      </c>
      <c r="E8" s="33">
        <v>11</v>
      </c>
      <c r="F8" s="33">
        <v>1</v>
      </c>
      <c r="G8" s="33">
        <v>30</v>
      </c>
      <c r="H8" s="33">
        <v>100</v>
      </c>
      <c r="I8" s="40"/>
      <c r="J8" s="34"/>
      <c r="K8" s="35"/>
      <c r="L8" s="35"/>
      <c r="M8" s="4"/>
      <c r="O8" s="5"/>
      <c r="P8" s="5"/>
      <c r="Q8" s="5"/>
      <c r="R8" s="5"/>
      <c r="S8" s="5"/>
      <c r="T8" s="5"/>
      <c r="U8" s="5"/>
      <c r="AMJ8"/>
    </row>
    <row r="9" spans="1:1024" s="3" customFormat="1" x14ac:dyDescent="0.2">
      <c r="A9" s="31" t="s">
        <v>5</v>
      </c>
      <c r="B9" s="33">
        <v>51</v>
      </c>
      <c r="C9" s="33">
        <v>20</v>
      </c>
      <c r="D9" s="33">
        <v>20</v>
      </c>
      <c r="E9" s="33">
        <v>2</v>
      </c>
      <c r="F9" s="33">
        <v>0</v>
      </c>
      <c r="G9" s="33">
        <v>7</v>
      </c>
      <c r="H9" s="33">
        <v>100</v>
      </c>
      <c r="I9" s="40"/>
      <c r="J9" s="34"/>
      <c r="K9" s="35"/>
      <c r="L9" s="35"/>
      <c r="M9" s="4"/>
      <c r="O9" s="5"/>
      <c r="P9" s="5"/>
      <c r="Q9" s="5"/>
      <c r="R9" s="5"/>
      <c r="S9" s="5"/>
      <c r="T9" s="5"/>
      <c r="U9" s="5"/>
      <c r="AMJ9"/>
    </row>
    <row r="10" spans="1:1024" s="3" customFormat="1" x14ac:dyDescent="0.2">
      <c r="A10" s="31" t="s">
        <v>6</v>
      </c>
      <c r="B10" s="33">
        <v>39</v>
      </c>
      <c r="C10" s="33">
        <v>31</v>
      </c>
      <c r="D10" s="33">
        <v>27</v>
      </c>
      <c r="E10" s="33">
        <v>2</v>
      </c>
      <c r="F10" s="33">
        <v>0</v>
      </c>
      <c r="G10" s="33">
        <v>1</v>
      </c>
      <c r="H10" s="33">
        <v>100</v>
      </c>
      <c r="I10" s="40"/>
      <c r="J10" s="34"/>
      <c r="K10" s="35"/>
      <c r="L10" s="35"/>
      <c r="M10" s="4"/>
      <c r="O10" s="5"/>
      <c r="P10" s="5"/>
      <c r="Q10" s="5"/>
      <c r="R10" s="5"/>
      <c r="S10" s="5"/>
      <c r="T10" s="5"/>
      <c r="U10" s="5"/>
      <c r="AMJ10"/>
    </row>
    <row r="11" spans="1:1024" s="3" customFormat="1" x14ac:dyDescent="0.2">
      <c r="A11" s="36" t="s">
        <v>3</v>
      </c>
      <c r="B11" s="37">
        <v>20</v>
      </c>
      <c r="C11" s="37">
        <v>13</v>
      </c>
      <c r="D11" s="37">
        <v>36</v>
      </c>
      <c r="E11" s="37">
        <v>12</v>
      </c>
      <c r="F11" s="37">
        <v>4</v>
      </c>
      <c r="G11" s="37">
        <v>15</v>
      </c>
      <c r="H11" s="37">
        <v>100</v>
      </c>
      <c r="I11" s="40"/>
      <c r="J11" s="34"/>
      <c r="K11" s="35"/>
      <c r="L11" s="35"/>
      <c r="M11" s="4"/>
      <c r="O11" s="5"/>
      <c r="P11" s="5"/>
      <c r="Q11" s="5"/>
      <c r="R11" s="5"/>
      <c r="S11" s="5"/>
      <c r="T11" s="5"/>
      <c r="U11" s="5"/>
      <c r="AMJ11"/>
    </row>
    <row r="12" spans="1:1024" s="3" customFormat="1" x14ac:dyDescent="0.2">
      <c r="A12" s="36"/>
      <c r="B12" s="37"/>
      <c r="C12" s="37"/>
      <c r="D12" s="37"/>
      <c r="E12" s="37"/>
      <c r="F12" s="37"/>
      <c r="G12" s="37"/>
      <c r="H12" s="37"/>
      <c r="I12" s="32"/>
      <c r="J12" s="31"/>
      <c r="K12" s="35"/>
      <c r="L12" s="35"/>
      <c r="N12" s="5"/>
      <c r="O12" s="5"/>
      <c r="P12" s="5"/>
      <c r="Q12" s="5"/>
      <c r="R12" s="5"/>
      <c r="S12" s="5"/>
      <c r="T12" s="5"/>
    </row>
    <row r="13" spans="1:1024" x14ac:dyDescent="0.2">
      <c r="A13" s="11" t="s">
        <v>8</v>
      </c>
      <c r="M13" s="2"/>
    </row>
    <row r="14" spans="1:1024" x14ac:dyDescent="0.2">
      <c r="A14" s="22" t="s">
        <v>54</v>
      </c>
      <c r="M14" s="2"/>
    </row>
    <row r="15" spans="1:1024" x14ac:dyDescent="0.2">
      <c r="A15" s="11" t="s">
        <v>18</v>
      </c>
    </row>
    <row r="16" spans="1:1024" x14ac:dyDescent="0.2">
      <c r="B16" s="38"/>
    </row>
    <row r="17" spans="2:4" x14ac:dyDescent="0.2">
      <c r="B17" s="38"/>
      <c r="D17" s="38"/>
    </row>
    <row r="18" spans="2:4" x14ac:dyDescent="0.2">
      <c r="B18" s="38"/>
      <c r="D18" s="38"/>
    </row>
    <row r="21" spans="2:4" x14ac:dyDescent="0.2">
      <c r="B21" s="38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11" sqref="A11"/>
    </sheetView>
  </sheetViews>
  <sheetFormatPr baseColWidth="10" defaultRowHeight="15" x14ac:dyDescent="0.25"/>
  <cols>
    <col min="1" max="7" width="11.42578125" style="12"/>
    <col min="8" max="16384" width="11.42578125" style="9"/>
  </cols>
  <sheetData>
    <row r="1" spans="1:12" s="56" customFormat="1" ht="15.75" customHeight="1" x14ac:dyDescent="0.25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77"/>
    </row>
    <row r="2" spans="1:12" ht="15.75" customHeight="1" x14ac:dyDescent="0.25">
      <c r="A2" s="22" t="s">
        <v>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79"/>
    </row>
    <row r="3" spans="1:12" ht="15.75" customHeight="1" x14ac:dyDescent="0.25">
      <c r="A3" s="78"/>
      <c r="B3" s="13"/>
      <c r="C3" s="13"/>
      <c r="D3" s="13"/>
      <c r="E3" s="13"/>
      <c r="F3" s="13"/>
      <c r="G3" s="13"/>
      <c r="H3" s="13"/>
      <c r="I3" s="13"/>
      <c r="J3" s="13"/>
      <c r="K3" s="13"/>
      <c r="L3" s="79"/>
    </row>
    <row r="4" spans="1:12" x14ac:dyDescent="0.25">
      <c r="A4" s="43"/>
      <c r="B4" s="43" t="s">
        <v>9</v>
      </c>
      <c r="C4" s="43" t="s">
        <v>19</v>
      </c>
      <c r="D4" s="43" t="s">
        <v>5</v>
      </c>
      <c r="E4" s="43" t="s">
        <v>33</v>
      </c>
      <c r="F4" s="43" t="s">
        <v>20</v>
      </c>
      <c r="H4" s="12"/>
      <c r="I4" s="12"/>
      <c r="J4" s="12"/>
      <c r="K4" s="12"/>
    </row>
    <row r="5" spans="1:12" x14ac:dyDescent="0.25">
      <c r="A5" s="43" t="s">
        <v>34</v>
      </c>
      <c r="B5" s="44">
        <v>90.2356902356902</v>
      </c>
      <c r="C5" s="44">
        <v>79.8767967145791</v>
      </c>
      <c r="D5" s="44">
        <v>83.177570093457902</v>
      </c>
      <c r="E5" s="44">
        <v>95.199999999999989</v>
      </c>
      <c r="F5" s="44">
        <v>87.542662116040901</v>
      </c>
      <c r="H5" s="12"/>
      <c r="I5" s="12"/>
      <c r="J5" s="12"/>
      <c r="K5" s="12"/>
    </row>
    <row r="6" spans="1:12" x14ac:dyDescent="0.25">
      <c r="A6" s="43" t="s">
        <v>35</v>
      </c>
      <c r="B6" s="44">
        <v>90.449438202247194</v>
      </c>
      <c r="C6" s="44">
        <v>78.501628664495101</v>
      </c>
      <c r="D6" s="44">
        <v>80.898876404494402</v>
      </c>
      <c r="E6" s="44">
        <v>96</v>
      </c>
      <c r="F6" s="44">
        <v>85.634328358209004</v>
      </c>
      <c r="H6" s="12"/>
      <c r="I6" s="12"/>
      <c r="J6" s="12"/>
      <c r="K6" s="12"/>
    </row>
    <row r="7" spans="1:12" x14ac:dyDescent="0.25">
      <c r="A7" s="43" t="s">
        <v>36</v>
      </c>
      <c r="B7" s="44">
        <v>90.263157894736807</v>
      </c>
      <c r="C7" s="44">
        <v>82.2222222222222</v>
      </c>
      <c r="D7" s="44">
        <v>94.4444444444444</v>
      </c>
      <c r="E7" s="44">
        <v>94.399999999999991</v>
      </c>
      <c r="F7" s="44">
        <v>87.588152327221408</v>
      </c>
      <c r="H7" s="12"/>
      <c r="I7" s="12"/>
      <c r="J7" s="12"/>
      <c r="K7" s="12"/>
    </row>
    <row r="8" spans="1:12" x14ac:dyDescent="0.25">
      <c r="H8" s="12"/>
      <c r="I8" s="12"/>
      <c r="J8" s="12"/>
      <c r="K8" s="12"/>
    </row>
    <row r="9" spans="1:12" x14ac:dyDescent="0.25">
      <c r="A9" s="74" t="s">
        <v>72</v>
      </c>
      <c r="H9" s="12"/>
      <c r="I9" s="12"/>
      <c r="J9" s="12"/>
      <c r="K9" s="12"/>
    </row>
    <row r="10" spans="1:12" x14ac:dyDescent="0.25">
      <c r="A10" s="75" t="s">
        <v>73</v>
      </c>
      <c r="H10" s="12"/>
      <c r="I10" s="12"/>
      <c r="J10" s="12"/>
      <c r="K10" s="12"/>
    </row>
    <row r="11" spans="1:12" x14ac:dyDescent="0.25">
      <c r="A11" s="10" t="s">
        <v>76</v>
      </c>
      <c r="H11" s="12"/>
      <c r="I11" s="12"/>
      <c r="J11" s="12"/>
      <c r="K11" s="1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A11" sqref="A11"/>
    </sheetView>
  </sheetViews>
  <sheetFormatPr baseColWidth="10" defaultRowHeight="12.75" x14ac:dyDescent="0.2"/>
  <cols>
    <col min="1" max="1" width="20.42578125" style="11" customWidth="1"/>
    <col min="2" max="8" width="11.42578125" style="11"/>
  </cols>
  <sheetData>
    <row r="1" spans="1:18" x14ac:dyDescent="0.2">
      <c r="A1" s="52" t="s">
        <v>56</v>
      </c>
    </row>
    <row r="2" spans="1:18" x14ac:dyDescent="0.2">
      <c r="A2" s="83" t="s">
        <v>49</v>
      </c>
    </row>
    <row r="4" spans="1:18" x14ac:dyDescent="0.2">
      <c r="A4" s="47"/>
      <c r="B4" s="76" t="s">
        <v>9</v>
      </c>
      <c r="C4" s="76" t="s">
        <v>19</v>
      </c>
      <c r="D4" s="76" t="s">
        <v>5</v>
      </c>
      <c r="E4" s="76" t="s">
        <v>4</v>
      </c>
      <c r="F4" s="76" t="s">
        <v>20</v>
      </c>
      <c r="G4" s="45" t="s">
        <v>35</v>
      </c>
      <c r="H4" s="45" t="s">
        <v>43</v>
      </c>
    </row>
    <row r="5" spans="1:18" x14ac:dyDescent="0.2">
      <c r="A5" s="45" t="s">
        <v>44</v>
      </c>
      <c r="B5" s="48">
        <v>24</v>
      </c>
      <c r="C5" s="48">
        <v>20</v>
      </c>
      <c r="D5" s="48">
        <v>29</v>
      </c>
      <c r="E5" s="48">
        <v>51</v>
      </c>
      <c r="F5" s="48">
        <v>27</v>
      </c>
      <c r="G5" s="48">
        <v>25</v>
      </c>
      <c r="H5" s="48">
        <v>31</v>
      </c>
    </row>
    <row r="6" spans="1:18" x14ac:dyDescent="0.2">
      <c r="A6" s="45" t="s">
        <v>40</v>
      </c>
      <c r="B6" s="48">
        <v>67</v>
      </c>
      <c r="C6" s="48">
        <v>54</v>
      </c>
      <c r="D6" s="48">
        <v>50</v>
      </c>
      <c r="E6" s="48">
        <v>41</v>
      </c>
      <c r="F6" s="48">
        <v>59</v>
      </c>
      <c r="G6" s="48">
        <v>61</v>
      </c>
      <c r="H6" s="48">
        <v>56</v>
      </c>
    </row>
    <row r="7" spans="1:18" x14ac:dyDescent="0.2">
      <c r="A7" s="45" t="s">
        <v>41</v>
      </c>
      <c r="B7" s="48">
        <v>7</v>
      </c>
      <c r="C7" s="48">
        <v>16</v>
      </c>
      <c r="D7" s="48">
        <v>16</v>
      </c>
      <c r="E7" s="48">
        <v>8</v>
      </c>
      <c r="F7" s="48">
        <v>10</v>
      </c>
      <c r="G7" s="48">
        <v>11</v>
      </c>
      <c r="H7" s="48">
        <v>9</v>
      </c>
    </row>
    <row r="8" spans="1:18" x14ac:dyDescent="0.2">
      <c r="A8" s="45" t="s">
        <v>42</v>
      </c>
      <c r="B8" s="48">
        <v>2</v>
      </c>
      <c r="C8" s="48">
        <v>10</v>
      </c>
      <c r="D8" s="48">
        <v>5</v>
      </c>
      <c r="E8" s="48">
        <v>0</v>
      </c>
      <c r="F8" s="48">
        <v>4</v>
      </c>
      <c r="G8" s="48">
        <v>4</v>
      </c>
      <c r="H8" s="48">
        <v>4</v>
      </c>
    </row>
    <row r="10" spans="1:18" x14ac:dyDescent="0.2">
      <c r="A10" s="39" t="s">
        <v>57</v>
      </c>
      <c r="K10" s="6"/>
      <c r="L10" s="6"/>
      <c r="M10" s="6"/>
      <c r="N10" s="6"/>
      <c r="O10" s="6"/>
      <c r="P10" s="6"/>
      <c r="Q10" s="6"/>
      <c r="R10" s="6"/>
    </row>
    <row r="11" spans="1:18" x14ac:dyDescent="0.2">
      <c r="A11" s="84" t="s">
        <v>75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12" sqref="A12"/>
    </sheetView>
  </sheetViews>
  <sheetFormatPr baseColWidth="10" defaultRowHeight="12.75" x14ac:dyDescent="0.2"/>
  <cols>
    <col min="1" max="1" width="40" customWidth="1"/>
  </cols>
  <sheetData>
    <row r="1" spans="1:10" x14ac:dyDescent="0.2">
      <c r="A1" s="52" t="s">
        <v>60</v>
      </c>
      <c r="B1" s="11"/>
      <c r="C1" s="11"/>
      <c r="D1" s="11"/>
      <c r="E1" s="11"/>
      <c r="F1" s="11"/>
      <c r="G1" s="11"/>
    </row>
    <row r="2" spans="1:10" x14ac:dyDescent="0.2">
      <c r="A2" s="83" t="s">
        <v>49</v>
      </c>
      <c r="B2" s="11"/>
      <c r="C2" s="11"/>
      <c r="D2" s="11"/>
      <c r="E2" s="11"/>
      <c r="F2" s="11"/>
      <c r="G2" s="49"/>
      <c r="J2" s="50"/>
    </row>
    <row r="3" spans="1:10" x14ac:dyDescent="0.2">
      <c r="A3" s="11"/>
      <c r="B3" s="11"/>
      <c r="C3" s="11"/>
      <c r="D3" s="11"/>
      <c r="E3" s="11"/>
      <c r="F3" s="11"/>
      <c r="G3" s="49"/>
      <c r="J3" s="50"/>
    </row>
    <row r="4" spans="1:10" x14ac:dyDescent="0.2">
      <c r="A4" s="45"/>
      <c r="B4" s="80" t="s">
        <v>9</v>
      </c>
      <c r="C4" s="80" t="s">
        <v>19</v>
      </c>
      <c r="D4" s="80" t="s">
        <v>5</v>
      </c>
      <c r="E4" s="80" t="s">
        <v>4</v>
      </c>
      <c r="F4" s="80" t="s">
        <v>20</v>
      </c>
      <c r="G4" s="49"/>
      <c r="J4" s="50"/>
    </row>
    <row r="5" spans="1:10" x14ac:dyDescent="0.2">
      <c r="A5" s="82" t="s">
        <v>53</v>
      </c>
      <c r="B5" s="46">
        <v>8.2089552238805971E-2</v>
      </c>
      <c r="C5" s="46">
        <v>0.14910025706940874</v>
      </c>
      <c r="D5" s="46">
        <v>7.8651685393258425E-2</v>
      </c>
      <c r="E5" s="46">
        <v>0.25210084033613445</v>
      </c>
      <c r="F5" s="46">
        <v>0.12410656270305392</v>
      </c>
      <c r="G5" s="11"/>
    </row>
    <row r="6" spans="1:10" x14ac:dyDescent="0.2">
      <c r="A6" s="82" t="s">
        <v>39</v>
      </c>
      <c r="B6" s="46">
        <v>0.16666666666666666</v>
      </c>
      <c r="C6" s="46">
        <v>0.16966580976863754</v>
      </c>
      <c r="D6" s="46">
        <v>0.1348314606741573</v>
      </c>
      <c r="E6" s="46">
        <v>4.6218487394957986E-2</v>
      </c>
      <c r="F6" s="46">
        <v>0.14489928525016244</v>
      </c>
      <c r="G6" s="11"/>
    </row>
    <row r="7" spans="1:10" x14ac:dyDescent="0.2">
      <c r="A7" s="82" t="s">
        <v>38</v>
      </c>
      <c r="B7" s="46">
        <v>0.38184079601990051</v>
      </c>
      <c r="C7" s="46">
        <v>0.47557840616966579</v>
      </c>
      <c r="D7" s="46">
        <v>0.2808988764044944</v>
      </c>
      <c r="E7" s="46">
        <v>0.20168067226890757</v>
      </c>
      <c r="F7" s="46">
        <v>0.36907082521117607</v>
      </c>
      <c r="G7" s="11"/>
    </row>
    <row r="8" spans="1:10" x14ac:dyDescent="0.2">
      <c r="A8" s="82" t="s">
        <v>37</v>
      </c>
      <c r="B8" s="46">
        <v>0.44029850746268656</v>
      </c>
      <c r="C8" s="46">
        <v>0.54755784061696655</v>
      </c>
      <c r="D8" s="46">
        <v>0.7191011235955056</v>
      </c>
      <c r="E8" s="46">
        <v>0.44957983193277312</v>
      </c>
      <c r="F8" s="46">
        <v>0.48602988953866144</v>
      </c>
      <c r="G8" s="11"/>
    </row>
    <row r="9" spans="1:10" x14ac:dyDescent="0.2">
      <c r="A9" s="11"/>
      <c r="B9" s="11"/>
      <c r="C9" s="11"/>
      <c r="D9" s="11"/>
      <c r="E9" s="11"/>
      <c r="F9" s="11"/>
      <c r="G9" s="11"/>
    </row>
    <row r="10" spans="1:10" s="54" customFormat="1" x14ac:dyDescent="0.2">
      <c r="A10" s="39" t="s">
        <v>57</v>
      </c>
      <c r="B10" s="53"/>
      <c r="C10" s="53"/>
      <c r="D10" s="53"/>
      <c r="E10" s="53"/>
      <c r="F10" s="53"/>
      <c r="G10" s="53"/>
    </row>
    <row r="11" spans="1:10" x14ac:dyDescent="0.2">
      <c r="A11" s="11" t="s">
        <v>55</v>
      </c>
    </row>
    <row r="12" spans="1:10" s="51" customFormat="1" x14ac:dyDescent="0.2">
      <c r="A12" s="84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13" sqref="A13"/>
    </sheetView>
  </sheetViews>
  <sheetFormatPr baseColWidth="10" defaultRowHeight="11.25" x14ac:dyDescent="0.2"/>
  <cols>
    <col min="1" max="1" width="23.140625" style="39" customWidth="1"/>
    <col min="2" max="2" width="11.42578125" style="39"/>
    <col min="3" max="3" width="13.7109375" style="39" customWidth="1"/>
    <col min="4" max="9" width="11.42578125" style="39"/>
    <col min="10" max="16384" width="11.42578125" style="12"/>
  </cols>
  <sheetData>
    <row r="1" spans="1:9" x14ac:dyDescent="0.2">
      <c r="A1" s="55" t="s">
        <v>58</v>
      </c>
    </row>
    <row r="2" spans="1:9" s="85" customFormat="1" x14ac:dyDescent="0.2">
      <c r="A2" s="87" t="s">
        <v>49</v>
      </c>
      <c r="B2" s="81"/>
      <c r="C2" s="81"/>
      <c r="D2" s="81"/>
      <c r="E2" s="81"/>
      <c r="F2" s="81"/>
      <c r="G2" s="81"/>
      <c r="H2" s="81"/>
      <c r="I2" s="81"/>
    </row>
    <row r="3" spans="1:9" x14ac:dyDescent="0.2">
      <c r="A3" s="81"/>
      <c r="B3" s="81"/>
      <c r="C3" s="81"/>
      <c r="D3" s="81"/>
      <c r="E3" s="81"/>
      <c r="F3" s="81"/>
    </row>
    <row r="4" spans="1:9" x14ac:dyDescent="0.2">
      <c r="A4" s="8"/>
      <c r="B4" s="80" t="s">
        <v>9</v>
      </c>
      <c r="C4" s="80" t="s">
        <v>19</v>
      </c>
      <c r="D4" s="80" t="s">
        <v>5</v>
      </c>
      <c r="E4" s="80" t="s">
        <v>4</v>
      </c>
      <c r="F4" s="80" t="s">
        <v>20</v>
      </c>
    </row>
    <row r="5" spans="1:9" x14ac:dyDescent="0.2">
      <c r="A5" s="8" t="s">
        <v>23</v>
      </c>
      <c r="B5" s="86">
        <f>0.672456575682382*100</f>
        <v>67.245657568238201</v>
      </c>
      <c r="C5" s="86">
        <f>0.357333333333333*100</f>
        <v>35.733333333333299</v>
      </c>
      <c r="D5" s="86">
        <f>100*0.363636363636364</f>
        <v>36.363636363636395</v>
      </c>
      <c r="E5" s="86">
        <f>100*0.491452991452991</f>
        <v>49.145299145299099</v>
      </c>
      <c r="F5" s="86">
        <f>100*0.549934296977661</f>
        <v>54.993429697766103</v>
      </c>
    </row>
    <row r="6" spans="1:9" x14ac:dyDescent="0.2">
      <c r="A6" s="8" t="s">
        <v>25</v>
      </c>
      <c r="B6" s="86">
        <f>0.119106699751861*100</f>
        <v>11.910669975186099</v>
      </c>
      <c r="C6" s="86">
        <f>0.344*100</f>
        <v>34.4</v>
      </c>
      <c r="D6" s="86">
        <f>100*0.0454545454545455</f>
        <v>4.5454545454545494</v>
      </c>
      <c r="E6" s="86">
        <f>100*0.0512820512820513</f>
        <v>5.1282051282051304</v>
      </c>
      <c r="F6" s="86">
        <f>100*0.158344283837057</f>
        <v>15.834428383705701</v>
      </c>
    </row>
    <row r="7" spans="1:9" x14ac:dyDescent="0.2">
      <c r="A7" s="8" t="s">
        <v>24</v>
      </c>
      <c r="B7" s="86">
        <f>0.143920595533499*100</f>
        <v>14.392059553349901</v>
      </c>
      <c r="C7" s="86">
        <f>100*0.146666666666667</f>
        <v>14.6666666666667</v>
      </c>
      <c r="D7" s="86">
        <f>100*0.0909090909090909</f>
        <v>9.0909090909090899</v>
      </c>
      <c r="E7" s="86">
        <f>100*0.0427350427350427</f>
        <v>4.2735042735042699</v>
      </c>
      <c r="F7" s="86">
        <f>100*0.124178712220762</f>
        <v>12.417871222076201</v>
      </c>
    </row>
    <row r="8" spans="1:9" x14ac:dyDescent="0.2">
      <c r="A8" s="8" t="s">
        <v>21</v>
      </c>
      <c r="B8" s="86">
        <f>0.0173697270471464*100</f>
        <v>1.7369727047146399</v>
      </c>
      <c r="C8" s="86">
        <f>100*0.0346666666666667</f>
        <v>3.4666666666666699</v>
      </c>
      <c r="D8" s="86">
        <f>100*0.238636363636364</f>
        <v>23.863636363636402</v>
      </c>
      <c r="E8" s="86">
        <f>100*0.192307692307692</f>
        <v>19.230769230769202</v>
      </c>
      <c r="F8" s="86">
        <f>100*0.0617608409986859</f>
        <v>6.1760840998685902</v>
      </c>
    </row>
    <row r="9" spans="1:9" x14ac:dyDescent="0.2">
      <c r="A9" s="8" t="s">
        <v>22</v>
      </c>
      <c r="B9" s="86">
        <f>0.0198511166253102*100</f>
        <v>1.9851116625310201</v>
      </c>
      <c r="C9" s="86">
        <f>100*0.0613333333333333</f>
        <v>6.1333333333333302</v>
      </c>
      <c r="D9" s="86">
        <f>100*0.136363636363636</f>
        <v>13.636363636363599</v>
      </c>
      <c r="E9" s="86">
        <f>100*0.0982905982905983</f>
        <v>9.8290598290598297</v>
      </c>
      <c r="F9" s="86">
        <f>100*0.0512483574244415</f>
        <v>5.1248357424441497</v>
      </c>
    </row>
    <row r="10" spans="1:9" x14ac:dyDescent="0.2">
      <c r="A10" s="8" t="s">
        <v>26</v>
      </c>
      <c r="B10" s="86">
        <f>0.0272952853598015*100</f>
        <v>2.7295285359801502</v>
      </c>
      <c r="C10" s="86">
        <f>100*0.056</f>
        <v>5.6000000000000005</v>
      </c>
      <c r="D10" s="86">
        <f>100*0.125</f>
        <v>12.5</v>
      </c>
      <c r="E10" s="86">
        <f>100*0.123931623931624</f>
        <v>12.393162393162401</v>
      </c>
      <c r="F10" s="86">
        <f>100*0.0545335085413929</f>
        <v>5.4533508541392894</v>
      </c>
    </row>
    <row r="12" spans="1:9" x14ac:dyDescent="0.2">
      <c r="A12" s="39" t="s">
        <v>57</v>
      </c>
    </row>
    <row r="13" spans="1:9" x14ac:dyDescent="0.2">
      <c r="A13" s="10" t="s">
        <v>76</v>
      </c>
    </row>
  </sheetData>
  <sortState ref="A4:F9">
    <sortCondition descending="1" ref="F4:F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11" sqref="A11"/>
    </sheetView>
  </sheetViews>
  <sheetFormatPr baseColWidth="10" defaultRowHeight="12.75" x14ac:dyDescent="0.2"/>
  <cols>
    <col min="1" max="1" width="16.140625" style="11" customWidth="1"/>
    <col min="2" max="9" width="11.42578125" style="11"/>
  </cols>
  <sheetData>
    <row r="1" spans="1:9" s="54" customFormat="1" x14ac:dyDescent="0.2">
      <c r="A1" s="52" t="s">
        <v>50</v>
      </c>
      <c r="B1" s="53"/>
      <c r="C1" s="53"/>
      <c r="D1" s="53"/>
      <c r="E1" s="53"/>
      <c r="F1" s="53"/>
      <c r="G1" s="53"/>
      <c r="H1" s="53"/>
      <c r="I1" s="53"/>
    </row>
    <row r="2" spans="1:9" s="54" customFormat="1" x14ac:dyDescent="0.2">
      <c r="A2" s="88" t="s">
        <v>49</v>
      </c>
      <c r="B2" s="53"/>
      <c r="C2" s="53"/>
      <c r="D2" s="53"/>
      <c r="E2" s="53"/>
      <c r="F2" s="53"/>
      <c r="G2" s="53"/>
      <c r="H2" s="53"/>
      <c r="I2" s="53"/>
    </row>
    <row r="4" spans="1:9" x14ac:dyDescent="0.2">
      <c r="A4" s="43"/>
      <c r="B4" s="76" t="s">
        <v>9</v>
      </c>
      <c r="C4" s="76" t="s">
        <v>19</v>
      </c>
      <c r="D4" s="76" t="s">
        <v>5</v>
      </c>
      <c r="E4" s="76" t="s">
        <v>4</v>
      </c>
      <c r="F4" s="76" t="s">
        <v>20</v>
      </c>
      <c r="G4" s="43" t="s">
        <v>35</v>
      </c>
      <c r="H4" s="43" t="s">
        <v>43</v>
      </c>
    </row>
    <row r="5" spans="1:9" x14ac:dyDescent="0.2">
      <c r="A5" s="43" t="s">
        <v>45</v>
      </c>
      <c r="B5" s="44">
        <v>1.2515644555694618</v>
      </c>
      <c r="C5" s="44">
        <v>7.3569482288828345</v>
      </c>
      <c r="D5" s="44">
        <v>5.6179775280898872</v>
      </c>
      <c r="E5" s="44">
        <v>22.966507177033492</v>
      </c>
      <c r="F5" s="44">
        <v>6.1362103843560352</v>
      </c>
      <c r="G5" s="44">
        <v>6.207674943566591</v>
      </c>
      <c r="H5" s="44">
        <v>6.0301507537688437</v>
      </c>
    </row>
    <row r="6" spans="1:9" x14ac:dyDescent="0.2">
      <c r="A6" s="43" t="s">
        <v>46</v>
      </c>
      <c r="B6" s="44">
        <v>4.3804755944931166</v>
      </c>
      <c r="C6" s="44">
        <v>12.26158038147139</v>
      </c>
      <c r="D6" s="44">
        <v>13.48314606741573</v>
      </c>
      <c r="E6" s="44">
        <v>25.837320574162682</v>
      </c>
      <c r="F6" s="44">
        <v>9.8449089683074842</v>
      </c>
      <c r="G6" s="44">
        <v>10.496613995485328</v>
      </c>
      <c r="H6" s="44">
        <v>8.8777219430485754</v>
      </c>
    </row>
    <row r="7" spans="1:9" x14ac:dyDescent="0.2">
      <c r="A7" s="43" t="s">
        <v>47</v>
      </c>
      <c r="B7" s="44">
        <v>75.219023779724665</v>
      </c>
      <c r="C7" s="44">
        <v>55.585831062670302</v>
      </c>
      <c r="D7" s="44">
        <v>65.168539325842701</v>
      </c>
      <c r="E7" s="44">
        <v>38.755980861244019</v>
      </c>
      <c r="F7" s="44">
        <v>64.73364801078894</v>
      </c>
      <c r="G7" s="44">
        <v>68.058690744920995</v>
      </c>
      <c r="H7" s="44">
        <v>59.798994974874375</v>
      </c>
    </row>
    <row r="8" spans="1:9" x14ac:dyDescent="0.2">
      <c r="A8" s="43" t="s">
        <v>48</v>
      </c>
      <c r="B8" s="44">
        <v>19.148936170212767</v>
      </c>
      <c r="C8" s="44">
        <v>24.795640326975477</v>
      </c>
      <c r="D8" s="44">
        <v>15.730337078651685</v>
      </c>
      <c r="E8" s="44">
        <v>12.440191387559809</v>
      </c>
      <c r="F8" s="44">
        <v>19.285232636547541</v>
      </c>
      <c r="G8" s="44">
        <v>15.237020316027088</v>
      </c>
      <c r="H8" s="44">
        <v>25.293132328308211</v>
      </c>
    </row>
    <row r="10" spans="1:9" s="54" customFormat="1" x14ac:dyDescent="0.2">
      <c r="A10" s="39" t="s">
        <v>57</v>
      </c>
      <c r="B10" s="53"/>
      <c r="C10" s="53"/>
      <c r="D10" s="53"/>
      <c r="E10" s="53"/>
      <c r="F10" s="53"/>
      <c r="G10" s="53"/>
      <c r="H10" s="53"/>
      <c r="I10" s="53"/>
    </row>
    <row r="11" spans="1:9" x14ac:dyDescent="0.2">
      <c r="A11" s="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Sommaire</vt:lpstr>
      <vt:lpstr>Tab1</vt:lpstr>
      <vt:lpstr>Tab2</vt:lpstr>
      <vt:lpstr>Graph1</vt:lpstr>
      <vt:lpstr>Graph2</vt:lpstr>
      <vt:lpstr>Tab3</vt:lpstr>
      <vt:lpstr>Graph3</vt:lpstr>
      <vt:lpstr>Graph 4</vt:lpstr>
      <vt:lpstr>'Tab1'!Zone_d_impression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francois.tugores francois.tugores</dc:creator>
  <cp:lastModifiedBy>edwige.millery</cp:lastModifiedBy>
  <cp:lastPrinted>2019-03-07T15:39:25Z</cp:lastPrinted>
  <dcterms:created xsi:type="dcterms:W3CDTF">2017-12-04T14:22:10Z</dcterms:created>
  <dcterms:modified xsi:type="dcterms:W3CDTF">2019-06-12T09:12:14Z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2012-11-06T11:36:24Z</dcterms:created>
  <dc:creator>francois.tugores</dc:creator>
  <dc:language>fr-FR</dc:language>
  <cp:lastModifiedBy>francois tugores</cp:lastModifiedBy>
  <cp:lastPrinted>2014-12-17T14:33:29Z</cp:lastPrinted>
  <dcterms:modified xsi:type="dcterms:W3CDTF">2017-01-12T11:48:57Z</dcterms:modified>
  <cp:revision>27</cp:revision>
</cp:coreProperties>
</file>