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EPS\ACTIVITE\Z-CHIFFRES CLES\CHIFFRES CLES 2019\CHIFFRES CLES 2019_Fiches déposées\CHIFFRES CLES 2019_Données\"/>
    </mc:Choice>
  </mc:AlternateContent>
  <bookViews>
    <workbookView xWindow="0" yWindow="0" windowWidth="12105" windowHeight="11370"/>
  </bookViews>
  <sheets>
    <sheet name="Sommaire" sheetId="1" r:id="rId1"/>
    <sheet name="Tab 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2" l="1"/>
  <c r="G22" i="2"/>
  <c r="F22" i="2"/>
  <c r="E22" i="2"/>
  <c r="D22" i="2"/>
  <c r="M21" i="2"/>
  <c r="L21" i="2"/>
  <c r="K21" i="2"/>
  <c r="H21" i="2" s="1"/>
  <c r="J21" i="2"/>
  <c r="I21" i="2"/>
  <c r="C21" i="2"/>
  <c r="B21" i="2" s="1"/>
  <c r="M20" i="2"/>
  <c r="L20" i="2"/>
  <c r="K20" i="2"/>
  <c r="H20" i="2" s="1"/>
  <c r="J20" i="2"/>
  <c r="I20" i="2"/>
  <c r="C20" i="2"/>
  <c r="B20" i="2" s="1"/>
  <c r="M19" i="2"/>
  <c r="L19" i="2"/>
  <c r="K19" i="2"/>
  <c r="H19" i="2" s="1"/>
  <c r="J19" i="2"/>
  <c r="I19" i="2"/>
  <c r="C19" i="2"/>
  <c r="B19" i="2" s="1"/>
  <c r="M18" i="2"/>
  <c r="L18" i="2"/>
  <c r="J18" i="2"/>
  <c r="H18" i="2" s="1"/>
  <c r="I18" i="2"/>
  <c r="C18" i="2"/>
  <c r="B18" i="2"/>
  <c r="M17" i="2"/>
  <c r="L17" i="2"/>
  <c r="K17" i="2"/>
  <c r="J17" i="2"/>
  <c r="H17" i="2" s="1"/>
  <c r="I17" i="2"/>
  <c r="C17" i="2"/>
  <c r="B17" i="2"/>
  <c r="L16" i="2"/>
  <c r="H16" i="2"/>
  <c r="B16" i="2"/>
  <c r="L15" i="2"/>
  <c r="H15" i="2"/>
  <c r="B15" i="2"/>
  <c r="L14" i="2"/>
  <c r="I14" i="2"/>
  <c r="H14" i="2" s="1"/>
  <c r="C14" i="2"/>
  <c r="B14" i="2"/>
  <c r="M13" i="2"/>
  <c r="L13" i="2" s="1"/>
  <c r="K13" i="2"/>
  <c r="J13" i="2"/>
  <c r="I13" i="2"/>
  <c r="H13" i="2" s="1"/>
  <c r="C13" i="2"/>
  <c r="B13" i="2"/>
  <c r="M12" i="2"/>
  <c r="L12" i="2" s="1"/>
  <c r="K12" i="2"/>
  <c r="J12" i="2"/>
  <c r="I12" i="2"/>
  <c r="H12" i="2" s="1"/>
  <c r="C12" i="2"/>
  <c r="B12" i="2"/>
  <c r="L11" i="2"/>
  <c r="H11" i="2"/>
  <c r="B11" i="2"/>
  <c r="L10" i="2"/>
  <c r="H10" i="2"/>
  <c r="B10" i="2"/>
  <c r="M9" i="2"/>
  <c r="L9" i="2"/>
  <c r="K9" i="2"/>
  <c r="K22" i="2" s="1"/>
  <c r="I9" i="2"/>
  <c r="C9" i="2"/>
  <c r="B9" i="2"/>
  <c r="L8" i="2"/>
  <c r="H8" i="2"/>
  <c r="C8" i="2"/>
  <c r="B8" i="2"/>
  <c r="M7" i="2"/>
  <c r="L7" i="2"/>
  <c r="J7" i="2"/>
  <c r="I7" i="2"/>
  <c r="H7" i="2" s="1"/>
  <c r="C7" i="2"/>
  <c r="B7" i="2"/>
  <c r="M6" i="2"/>
  <c r="L6" i="2" s="1"/>
  <c r="K6" i="2"/>
  <c r="J6" i="2"/>
  <c r="I6" i="2"/>
  <c r="H6" i="2" s="1"/>
  <c r="C6" i="2"/>
  <c r="B6" i="2"/>
  <c r="M5" i="2"/>
  <c r="L5" i="2" s="1"/>
  <c r="K5" i="2"/>
  <c r="J5" i="2"/>
  <c r="I5" i="2"/>
  <c r="H5" i="2" s="1"/>
  <c r="C5" i="2"/>
  <c r="B5" i="2"/>
  <c r="M4" i="2"/>
  <c r="L4" i="2" s="1"/>
  <c r="L22" i="2" s="1"/>
  <c r="K4" i="2"/>
  <c r="J4" i="2"/>
  <c r="J22" i="2" s="1"/>
  <c r="I4" i="2"/>
  <c r="H4" i="2" s="1"/>
  <c r="C4" i="2"/>
  <c r="B4" i="2"/>
  <c r="H22" i="2" l="1"/>
  <c r="B22" i="2"/>
  <c r="H9" i="2"/>
  <c r="I22" i="2"/>
  <c r="M22" i="2"/>
  <c r="C22" i="2"/>
</calcChain>
</file>

<file path=xl/sharedStrings.xml><?xml version="1.0" encoding="utf-8"?>
<sst xmlns="http://schemas.openxmlformats.org/spreadsheetml/2006/main" count="44" uniqueCount="44">
  <si>
    <t>Lieux de visite</t>
  </si>
  <si>
    <t>dont Lieux d'exposition(1)</t>
  </si>
  <si>
    <t>dont Monuments nationaux</t>
  </si>
  <si>
    <t>dont Jardins remarquables</t>
  </si>
  <si>
    <t>Cinéma (2)</t>
  </si>
  <si>
    <t>Lieux de lecture publique (3)</t>
  </si>
  <si>
    <t>Création et diffusion du spectacle vivant</t>
  </si>
  <si>
    <t>dont Théâtres (4)</t>
  </si>
  <si>
    <t>dont Musique et danse (5)</t>
  </si>
  <si>
    <t>dont Cirque et arts de la rue (6)</t>
  </si>
  <si>
    <t>Enseignement</t>
  </si>
  <si>
    <t>dont Conservatoires de musique, danse et art dramatique (7)</t>
  </si>
  <si>
    <t>dont Enseignement supérieur culture (8)</t>
  </si>
  <si>
    <t>Auvergne-Rhône-Alpes</t>
  </si>
  <si>
    <t>Bourgogne-Franche-Comté</t>
  </si>
  <si>
    <t>Bretagne</t>
  </si>
  <si>
    <t>Centre-Val-de-Loire</t>
  </si>
  <si>
    <t>Corse</t>
  </si>
  <si>
    <t>Grand Est</t>
  </si>
  <si>
    <t xml:space="preserve">Guadeloupe </t>
  </si>
  <si>
    <t>Guyane</t>
  </si>
  <si>
    <t>Hauts-de-France</t>
  </si>
  <si>
    <t>Île-de-France</t>
  </si>
  <si>
    <t>La Réunion</t>
  </si>
  <si>
    <t xml:space="preserve">Martinique </t>
  </si>
  <si>
    <t>Mayotte</t>
  </si>
  <si>
    <t>Normandie</t>
  </si>
  <si>
    <t>Nouvelle Aquitaine</t>
  </si>
  <si>
    <t>Occitanie</t>
  </si>
  <si>
    <t>Pays de la Loire</t>
  </si>
  <si>
    <t>Provence-Alpes-Côte d'Azur</t>
  </si>
  <si>
    <t>France</t>
  </si>
  <si>
    <t>Source : Atlas régional de la culture 2018, Deps, ministère de la Culture 2018</t>
  </si>
  <si>
    <t>1 : Musées de France, centres d'art contemporain, fonds régionaux d'art contemporain</t>
  </si>
  <si>
    <t>2 : Nombre d'établissement</t>
  </si>
  <si>
    <t>3 : Lieux de lecture publique ayant une surface supérieure à 100m²</t>
  </si>
  <si>
    <t>4 : Théâtres de ville, théâtres privés, centres dramatiques nationaux et régionaux, scènes nationales, scènes conventionnées et théâtres nationaux.</t>
  </si>
  <si>
    <t>5 : Zéniths, scènes de musique actuelles, orchestres permanents, opéras, centres chorégraphiques nationaux, centres de développement chorégraphique, centres nationaux de création musicale,</t>
  </si>
  <si>
    <t>6 : Pôles nationaux des arts du cirque, centres nationaux des arts de la rue</t>
  </si>
  <si>
    <t>7 : Conservatoires à rayonnement communal, intercommunal, départemental et régional</t>
  </si>
  <si>
    <t>8 : Etablissements de l'enseignement supérieur dépendant du ministère de la Culture</t>
  </si>
  <si>
    <t>Equipements culturels</t>
  </si>
  <si>
    <t>Tableau 1 : Répartition des principaux équipements culturels en France en 2016</t>
  </si>
  <si>
    <t>Tableau 1 : Tableau 1 : Répartition des principaux équipements culturels en France en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</si>
</sst>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" fontId="2" fillId="0" borderId="2" xfId="0" applyNumberFormat="1" applyFont="1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2" xfId="0" applyFont="1" applyBorder="1"/>
    <xf numFmtId="1" fontId="2" fillId="0" borderId="3" xfId="0" applyNumberFormat="1" applyFont="1" applyBorder="1"/>
    <xf numFmtId="1" fontId="2" fillId="0" borderId="4" xfId="0" applyNumberFormat="1" applyFont="1" applyBorder="1"/>
    <xf numFmtId="3" fontId="4" fillId="0" borderId="5" xfId="0" applyNumberFormat="1" applyFont="1" applyBorder="1"/>
    <xf numFmtId="3" fontId="4" fillId="0" borderId="0" xfId="0" applyNumberFormat="1" applyFont="1" applyBorder="1"/>
    <xf numFmtId="0" fontId="3" fillId="0" borderId="0" xfId="0" applyFont="1"/>
    <xf numFmtId="0" fontId="6" fillId="0" borderId="0" xfId="1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D14" sqref="D14"/>
    </sheetView>
  </sheetViews>
  <sheetFormatPr baseColWidth="10" defaultRowHeight="11.25" x14ac:dyDescent="0.2"/>
  <cols>
    <col min="1" max="16384" width="11.42578125" style="2"/>
  </cols>
  <sheetData>
    <row r="1" spans="1:2" x14ac:dyDescent="0.2">
      <c r="A1" s="1" t="s">
        <v>41</v>
      </c>
    </row>
    <row r="4" spans="1:2" x14ac:dyDescent="0.2">
      <c r="B4" s="14" t="s">
        <v>43</v>
      </c>
    </row>
  </sheetData>
  <hyperlinks>
    <hyperlink ref="B4" location="'tab 1'!A1" display="Tableau 1 : Tableau 1 : Répartition des principaux équipements culturels en France en 2016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baseColWidth="10" defaultRowHeight="11.25" x14ac:dyDescent="0.2"/>
  <cols>
    <col min="1" max="1" width="39.140625" style="2" customWidth="1"/>
    <col min="2" max="2" width="12" style="2" customWidth="1"/>
    <col min="3" max="3" width="11.42578125" style="2"/>
    <col min="4" max="4" width="11.85546875" style="2" customWidth="1"/>
    <col min="5" max="11" width="11.42578125" style="2"/>
    <col min="12" max="12" width="13" style="2" customWidth="1"/>
    <col min="13" max="16384" width="11.42578125" style="2"/>
  </cols>
  <sheetData>
    <row r="1" spans="1:14" x14ac:dyDescent="0.2">
      <c r="A1" s="1" t="s">
        <v>42</v>
      </c>
    </row>
    <row r="3" spans="1:14" ht="67.5" x14ac:dyDescent="0.2">
      <c r="B3" s="3" t="s">
        <v>0</v>
      </c>
      <c r="C3" s="4" t="s">
        <v>1</v>
      </c>
      <c r="D3" s="4" t="s">
        <v>2</v>
      </c>
      <c r="E3" s="4" t="s">
        <v>3</v>
      </c>
      <c r="F3" s="3" t="s">
        <v>4</v>
      </c>
      <c r="G3" s="3" t="s">
        <v>5</v>
      </c>
      <c r="H3" s="3" t="s">
        <v>6</v>
      </c>
      <c r="I3" s="4" t="s">
        <v>7</v>
      </c>
      <c r="J3" s="4" t="s">
        <v>8</v>
      </c>
      <c r="K3" s="4" t="s">
        <v>9</v>
      </c>
      <c r="L3" s="3" t="s">
        <v>10</v>
      </c>
      <c r="M3" s="4" t="s">
        <v>11</v>
      </c>
      <c r="N3" s="4" t="s">
        <v>12</v>
      </c>
    </row>
    <row r="4" spans="1:14" x14ac:dyDescent="0.2">
      <c r="A4" s="5" t="s">
        <v>13</v>
      </c>
      <c r="B4" s="6">
        <f>C4+D4+E4</f>
        <v>177</v>
      </c>
      <c r="C4" s="7">
        <f>2+2+138</f>
        <v>142</v>
      </c>
      <c r="D4" s="7">
        <v>7</v>
      </c>
      <c r="E4" s="7">
        <v>28</v>
      </c>
      <c r="F4" s="6">
        <v>324</v>
      </c>
      <c r="G4" s="6">
        <v>914</v>
      </c>
      <c r="H4" s="6">
        <f>I4+J4+K4</f>
        <v>105</v>
      </c>
      <c r="I4" s="7">
        <f>5+14+6+1+54</f>
        <v>80</v>
      </c>
      <c r="J4" s="7">
        <f>2+1+1+5+3+1+6+2</f>
        <v>21</v>
      </c>
      <c r="K4" s="7">
        <f>3+1</f>
        <v>4</v>
      </c>
      <c r="L4" s="6">
        <f>M4+N4</f>
        <v>69</v>
      </c>
      <c r="M4" s="7">
        <f>37+12+7</f>
        <v>56</v>
      </c>
      <c r="N4" s="7">
        <v>13</v>
      </c>
    </row>
    <row r="5" spans="1:14" x14ac:dyDescent="0.2">
      <c r="A5" s="5" t="s">
        <v>14</v>
      </c>
      <c r="B5" s="6">
        <f t="shared" ref="B5:B21" si="0">C5+D5+E5</f>
        <v>142</v>
      </c>
      <c r="C5" s="2">
        <f>4+2+102</f>
        <v>108</v>
      </c>
      <c r="D5" s="2">
        <v>3</v>
      </c>
      <c r="E5" s="2">
        <v>31</v>
      </c>
      <c r="F5" s="1">
        <v>91</v>
      </c>
      <c r="G5" s="1">
        <v>265</v>
      </c>
      <c r="H5" s="6">
        <f t="shared" ref="H5:H21" si="1">I5+J5+K5</f>
        <v>37</v>
      </c>
      <c r="I5" s="2">
        <f>2+4+8+10</f>
        <v>24</v>
      </c>
      <c r="J5" s="2">
        <f>1+1+1+1+7+1</f>
        <v>12</v>
      </c>
      <c r="K5" s="2">
        <f>1</f>
        <v>1</v>
      </c>
      <c r="L5" s="6">
        <f t="shared" ref="L5:L21" si="2">M5+N5</f>
        <v>25</v>
      </c>
      <c r="M5" s="2">
        <f>12+6+3</f>
        <v>21</v>
      </c>
      <c r="N5" s="2">
        <v>4</v>
      </c>
    </row>
    <row r="6" spans="1:14" x14ac:dyDescent="0.2">
      <c r="A6" s="5" t="s">
        <v>15</v>
      </c>
      <c r="B6" s="6">
        <f t="shared" si="0"/>
        <v>65</v>
      </c>
      <c r="C6" s="2">
        <f>2+1+36</f>
        <v>39</v>
      </c>
      <c r="D6" s="2">
        <v>4</v>
      </c>
      <c r="E6" s="2">
        <v>22</v>
      </c>
      <c r="F6" s="1">
        <v>122</v>
      </c>
      <c r="G6" s="1">
        <v>519</v>
      </c>
      <c r="H6" s="6">
        <f t="shared" si="1"/>
        <v>46</v>
      </c>
      <c r="I6" s="2">
        <f>2+4+3+24</f>
        <v>33</v>
      </c>
      <c r="J6" s="2">
        <f>1+1+1+1+7</f>
        <v>11</v>
      </c>
      <c r="K6" s="2">
        <f>1+1</f>
        <v>2</v>
      </c>
      <c r="L6" s="6">
        <f t="shared" si="2"/>
        <v>26</v>
      </c>
      <c r="M6" s="2">
        <f>11+6+2</f>
        <v>19</v>
      </c>
      <c r="N6" s="2">
        <v>7</v>
      </c>
    </row>
    <row r="7" spans="1:14" x14ac:dyDescent="0.2">
      <c r="A7" s="5" t="s">
        <v>16</v>
      </c>
      <c r="B7" s="6">
        <f t="shared" si="0"/>
        <v>106</v>
      </c>
      <c r="C7" s="2">
        <f>1+1+64</f>
        <v>66</v>
      </c>
      <c r="D7" s="2">
        <v>10</v>
      </c>
      <c r="E7" s="2">
        <v>30</v>
      </c>
      <c r="F7" s="1">
        <v>68</v>
      </c>
      <c r="G7" s="1">
        <v>177</v>
      </c>
      <c r="H7" s="6">
        <f t="shared" si="1"/>
        <v>26</v>
      </c>
      <c r="I7" s="2">
        <f>2+3+4+8</f>
        <v>17</v>
      </c>
      <c r="J7" s="2">
        <f>2+1+5+1</f>
        <v>9</v>
      </c>
      <c r="L7" s="6">
        <f t="shared" si="2"/>
        <v>18</v>
      </c>
      <c r="M7" s="2">
        <f>8+5+1</f>
        <v>14</v>
      </c>
      <c r="N7" s="2">
        <v>4</v>
      </c>
    </row>
    <row r="8" spans="1:14" x14ac:dyDescent="0.2">
      <c r="A8" s="5" t="s">
        <v>17</v>
      </c>
      <c r="B8" s="6">
        <f t="shared" si="0"/>
        <v>13</v>
      </c>
      <c r="C8" s="2">
        <f>1+10</f>
        <v>11</v>
      </c>
      <c r="E8" s="2">
        <v>2</v>
      </c>
      <c r="F8" s="1">
        <v>22</v>
      </c>
      <c r="G8" s="1">
        <v>5</v>
      </c>
      <c r="H8" s="6">
        <f t="shared" si="1"/>
        <v>4</v>
      </c>
      <c r="I8" s="2">
        <v>3</v>
      </c>
      <c r="J8" s="2">
        <v>1</v>
      </c>
      <c r="L8" s="6">
        <f t="shared" si="2"/>
        <v>2</v>
      </c>
      <c r="M8" s="2">
        <v>2</v>
      </c>
    </row>
    <row r="9" spans="1:14" x14ac:dyDescent="0.2">
      <c r="A9" s="5" t="s">
        <v>18</v>
      </c>
      <c r="B9" s="6">
        <f t="shared" si="0"/>
        <v>184</v>
      </c>
      <c r="C9" s="2">
        <f>6+3+124</f>
        <v>133</v>
      </c>
      <c r="D9" s="2">
        <v>4</v>
      </c>
      <c r="E9" s="2">
        <v>47</v>
      </c>
      <c r="F9" s="1">
        <v>122</v>
      </c>
      <c r="G9" s="1">
        <v>382</v>
      </c>
      <c r="H9" s="6">
        <f t="shared" si="1"/>
        <v>69</v>
      </c>
      <c r="I9" s="2">
        <f>5+10+6+1+25</f>
        <v>47</v>
      </c>
      <c r="J9" s="2">
        <v>21</v>
      </c>
      <c r="K9" s="2">
        <f>1</f>
        <v>1</v>
      </c>
      <c r="L9" s="6">
        <f t="shared" si="2"/>
        <v>40</v>
      </c>
      <c r="M9" s="2">
        <f>17+5+4</f>
        <v>26</v>
      </c>
      <c r="N9" s="2">
        <v>14</v>
      </c>
    </row>
    <row r="10" spans="1:14" x14ac:dyDescent="0.2">
      <c r="A10" s="8" t="s">
        <v>19</v>
      </c>
      <c r="B10" s="6">
        <f t="shared" si="0"/>
        <v>10</v>
      </c>
      <c r="C10" s="2">
        <v>5</v>
      </c>
      <c r="E10" s="2">
        <v>5</v>
      </c>
      <c r="F10" s="1">
        <v>5</v>
      </c>
      <c r="G10" s="1">
        <v>8</v>
      </c>
      <c r="H10" s="6">
        <f t="shared" si="1"/>
        <v>1</v>
      </c>
      <c r="I10" s="2">
        <v>1</v>
      </c>
      <c r="L10" s="6">
        <f t="shared" si="2"/>
        <v>0</v>
      </c>
    </row>
    <row r="11" spans="1:14" x14ac:dyDescent="0.2">
      <c r="A11" s="8" t="s">
        <v>20</v>
      </c>
      <c r="B11" s="6">
        <f t="shared" si="0"/>
        <v>3</v>
      </c>
      <c r="C11" s="2">
        <v>3</v>
      </c>
      <c r="F11" s="1">
        <v>4</v>
      </c>
      <c r="G11" s="1">
        <v>3</v>
      </c>
      <c r="H11" s="6">
        <f t="shared" si="1"/>
        <v>3</v>
      </c>
      <c r="I11" s="2">
        <v>2</v>
      </c>
      <c r="J11" s="2">
        <v>1</v>
      </c>
      <c r="L11" s="6">
        <f t="shared" si="2"/>
        <v>1</v>
      </c>
      <c r="M11" s="2">
        <v>1</v>
      </c>
    </row>
    <row r="12" spans="1:14" x14ac:dyDescent="0.2">
      <c r="A12" s="5" t="s">
        <v>21</v>
      </c>
      <c r="B12" s="6">
        <f t="shared" si="0"/>
        <v>123</v>
      </c>
      <c r="C12" s="2">
        <f>4+2+86</f>
        <v>92</v>
      </c>
      <c r="D12" s="2">
        <v>4</v>
      </c>
      <c r="E12" s="2">
        <v>27</v>
      </c>
      <c r="F12" s="1">
        <v>117</v>
      </c>
      <c r="G12" s="1">
        <v>530</v>
      </c>
      <c r="H12" s="6">
        <f t="shared" si="1"/>
        <v>56</v>
      </c>
      <c r="I12" s="2">
        <f>2+7+9+22</f>
        <v>40</v>
      </c>
      <c r="J12" s="2">
        <f>1+2+2+1+5+2</f>
        <v>13</v>
      </c>
      <c r="K12" s="2">
        <f>1+2</f>
        <v>3</v>
      </c>
      <c r="L12" s="6">
        <f t="shared" si="2"/>
        <v>38</v>
      </c>
      <c r="M12" s="2">
        <f>16+10+3</f>
        <v>29</v>
      </c>
      <c r="N12" s="2">
        <v>9</v>
      </c>
    </row>
    <row r="13" spans="1:14" x14ac:dyDescent="0.2">
      <c r="A13" s="5" t="s">
        <v>22</v>
      </c>
      <c r="B13" s="6">
        <f t="shared" si="0"/>
        <v>198</v>
      </c>
      <c r="C13" s="2">
        <f>6+2+1+139</f>
        <v>148</v>
      </c>
      <c r="D13" s="2">
        <v>19</v>
      </c>
      <c r="E13" s="2">
        <v>31</v>
      </c>
      <c r="F13" s="1">
        <v>312</v>
      </c>
      <c r="G13" s="1">
        <v>565</v>
      </c>
      <c r="H13" s="6">
        <f t="shared" si="1"/>
        <v>297</v>
      </c>
      <c r="I13" s="2">
        <f>8+20+9+5+78+150</f>
        <v>270</v>
      </c>
      <c r="J13" s="2">
        <f>1+2+1+3+6+3+7+1+1</f>
        <v>25</v>
      </c>
      <c r="K13" s="2">
        <f>1+1</f>
        <v>2</v>
      </c>
      <c r="L13" s="6">
        <f t="shared" si="2"/>
        <v>182</v>
      </c>
      <c r="M13" s="2">
        <f>127+24+7</f>
        <v>158</v>
      </c>
      <c r="N13" s="2">
        <v>24</v>
      </c>
    </row>
    <row r="14" spans="1:14" x14ac:dyDescent="0.2">
      <c r="A14" s="8" t="s">
        <v>23</v>
      </c>
      <c r="B14" s="6">
        <f t="shared" si="0"/>
        <v>7</v>
      </c>
      <c r="C14" s="2">
        <f>1+5</f>
        <v>6</v>
      </c>
      <c r="E14" s="2">
        <v>1</v>
      </c>
      <c r="F14" s="1">
        <v>7</v>
      </c>
      <c r="G14" s="1">
        <v>33</v>
      </c>
      <c r="H14" s="6">
        <f t="shared" si="1"/>
        <v>6</v>
      </c>
      <c r="I14" s="2">
        <f>1+2+1</f>
        <v>4</v>
      </c>
      <c r="J14" s="2">
        <v>1</v>
      </c>
      <c r="K14" s="2">
        <v>1</v>
      </c>
      <c r="L14" s="6">
        <f t="shared" si="2"/>
        <v>2</v>
      </c>
      <c r="M14" s="2">
        <v>1</v>
      </c>
      <c r="N14" s="2">
        <v>1</v>
      </c>
    </row>
    <row r="15" spans="1:14" x14ac:dyDescent="0.2">
      <c r="A15" s="8" t="s">
        <v>24</v>
      </c>
      <c r="B15" s="6">
        <f t="shared" si="0"/>
        <v>11</v>
      </c>
      <c r="C15" s="2">
        <v>7</v>
      </c>
      <c r="E15" s="2">
        <v>4</v>
      </c>
      <c r="F15" s="1">
        <v>2</v>
      </c>
      <c r="G15" s="1">
        <v>9</v>
      </c>
      <c r="H15" s="6">
        <f t="shared" si="1"/>
        <v>1</v>
      </c>
      <c r="I15" s="2">
        <v>1</v>
      </c>
      <c r="L15" s="6">
        <f t="shared" si="2"/>
        <v>1</v>
      </c>
      <c r="M15" s="2">
        <v>1</v>
      </c>
    </row>
    <row r="16" spans="1:14" x14ac:dyDescent="0.2">
      <c r="A16" s="8" t="s">
        <v>25</v>
      </c>
      <c r="B16" s="6">
        <f t="shared" si="0"/>
        <v>0</v>
      </c>
      <c r="F16" s="1"/>
      <c r="G16" s="1">
        <v>2</v>
      </c>
      <c r="H16" s="6">
        <f t="shared" si="1"/>
        <v>0</v>
      </c>
      <c r="L16" s="6">
        <f t="shared" si="2"/>
        <v>0</v>
      </c>
    </row>
    <row r="17" spans="1:14" x14ac:dyDescent="0.2">
      <c r="A17" s="9" t="s">
        <v>26</v>
      </c>
      <c r="B17" s="6">
        <f t="shared" si="0"/>
        <v>139</v>
      </c>
      <c r="C17" s="2">
        <f>2+2+91</f>
        <v>95</v>
      </c>
      <c r="D17" s="2">
        <v>3</v>
      </c>
      <c r="E17" s="2">
        <v>41</v>
      </c>
      <c r="F17" s="1">
        <v>102</v>
      </c>
      <c r="G17" s="1">
        <v>273</v>
      </c>
      <c r="H17" s="6">
        <f t="shared" si="1"/>
        <v>57</v>
      </c>
      <c r="I17" s="2">
        <f>3+8+8+20</f>
        <v>39</v>
      </c>
      <c r="J17" s="2">
        <f>2+2+2+2+5+2</f>
        <v>15</v>
      </c>
      <c r="K17" s="2">
        <f>1+2</f>
        <v>3</v>
      </c>
      <c r="L17" s="6">
        <f t="shared" si="2"/>
        <v>30</v>
      </c>
      <c r="M17" s="2">
        <f>16+7+2</f>
        <v>25</v>
      </c>
      <c r="N17" s="2">
        <v>5</v>
      </c>
    </row>
    <row r="18" spans="1:14" x14ac:dyDescent="0.2">
      <c r="A18" s="5" t="s">
        <v>27</v>
      </c>
      <c r="B18" s="6">
        <f t="shared" si="0"/>
        <v>184</v>
      </c>
      <c r="C18" s="2">
        <f>6+3+109</f>
        <v>118</v>
      </c>
      <c r="D18" s="2">
        <v>12</v>
      </c>
      <c r="E18" s="2">
        <v>54</v>
      </c>
      <c r="F18" s="1">
        <v>232</v>
      </c>
      <c r="G18" s="1">
        <v>606</v>
      </c>
      <c r="H18" s="6">
        <f t="shared" si="1"/>
        <v>79</v>
      </c>
      <c r="I18" s="2">
        <f>3+17+8+25</f>
        <v>53</v>
      </c>
      <c r="J18" s="2">
        <f>2+1+1+2+14+3</f>
        <v>23</v>
      </c>
      <c r="K18" s="2">
        <v>3</v>
      </c>
      <c r="L18" s="6">
        <f t="shared" si="2"/>
        <v>40</v>
      </c>
      <c r="M18" s="2">
        <f>13+11+4</f>
        <v>28</v>
      </c>
      <c r="N18" s="2">
        <v>12</v>
      </c>
    </row>
    <row r="19" spans="1:14" x14ac:dyDescent="0.2">
      <c r="A19" s="5" t="s">
        <v>28</v>
      </c>
      <c r="B19" s="6">
        <f t="shared" si="0"/>
        <v>186</v>
      </c>
      <c r="C19" s="2">
        <f>8+2+133</f>
        <v>143</v>
      </c>
      <c r="D19" s="2">
        <v>12</v>
      </c>
      <c r="E19" s="2">
        <v>31</v>
      </c>
      <c r="F19" s="1">
        <v>209</v>
      </c>
      <c r="G19" s="1">
        <v>510</v>
      </c>
      <c r="H19" s="6">
        <f t="shared" si="1"/>
        <v>63</v>
      </c>
      <c r="I19" s="2">
        <f>2+7+7+1+23</f>
        <v>40</v>
      </c>
      <c r="J19" s="2">
        <f>1+2+1+2+3+2+6+2</f>
        <v>19</v>
      </c>
      <c r="K19" s="2">
        <f>2+2</f>
        <v>4</v>
      </c>
      <c r="L19" s="6">
        <f t="shared" si="2"/>
        <v>28</v>
      </c>
      <c r="M19" s="2">
        <f>10+7+3</f>
        <v>20</v>
      </c>
      <c r="N19" s="2">
        <v>8</v>
      </c>
    </row>
    <row r="20" spans="1:14" x14ac:dyDescent="0.2">
      <c r="A20" s="5" t="s">
        <v>29</v>
      </c>
      <c r="B20" s="6">
        <f t="shared" si="0"/>
        <v>79</v>
      </c>
      <c r="C20" s="2">
        <f>2+1+55</f>
        <v>58</v>
      </c>
      <c r="D20" s="2">
        <v>3</v>
      </c>
      <c r="E20" s="2">
        <v>18</v>
      </c>
      <c r="F20" s="1">
        <v>127</v>
      </c>
      <c r="G20" s="1">
        <v>384</v>
      </c>
      <c r="H20" s="6">
        <f t="shared" si="1"/>
        <v>46</v>
      </c>
      <c r="I20" s="2">
        <f>1+7+5+21</f>
        <v>34</v>
      </c>
      <c r="J20" s="2">
        <f>2+1+1+6+1</f>
        <v>11</v>
      </c>
      <c r="K20" s="2">
        <f>1</f>
        <v>1</v>
      </c>
      <c r="L20" s="6">
        <f t="shared" si="2"/>
        <v>23</v>
      </c>
      <c r="M20" s="2">
        <f>10+5+2</f>
        <v>17</v>
      </c>
      <c r="N20" s="2">
        <v>6</v>
      </c>
    </row>
    <row r="21" spans="1:14" ht="12" thickBot="1" x14ac:dyDescent="0.25">
      <c r="A21" s="10" t="s">
        <v>30</v>
      </c>
      <c r="B21" s="6">
        <f t="shared" si="0"/>
        <v>182</v>
      </c>
      <c r="C21" s="2">
        <f>4+1+122</f>
        <v>127</v>
      </c>
      <c r="D21" s="2">
        <v>11</v>
      </c>
      <c r="E21" s="2">
        <v>44</v>
      </c>
      <c r="F21" s="1">
        <v>197</v>
      </c>
      <c r="G21" s="1">
        <v>346</v>
      </c>
      <c r="H21" s="6">
        <f t="shared" si="1"/>
        <v>57</v>
      </c>
      <c r="I21" s="2">
        <f>2+11+6+17</f>
        <v>36</v>
      </c>
      <c r="J21" s="2">
        <f>2+1+2+3+2+2+5+1</f>
        <v>18</v>
      </c>
      <c r="K21" s="2">
        <f>2+1</f>
        <v>3</v>
      </c>
      <c r="L21" s="6">
        <f t="shared" si="2"/>
        <v>44</v>
      </c>
      <c r="M21" s="2">
        <f>24+4+4</f>
        <v>32</v>
      </c>
      <c r="N21" s="2">
        <v>12</v>
      </c>
    </row>
    <row r="22" spans="1:14" ht="12.75" thickTop="1" thickBot="1" x14ac:dyDescent="0.25">
      <c r="A22" s="11" t="s">
        <v>31</v>
      </c>
      <c r="B22" s="6">
        <f>SUM(B4:B21)</f>
        <v>1809</v>
      </c>
      <c r="C22" s="6">
        <f t="shared" ref="C22:N22" si="3">SUM(C4:C21)</f>
        <v>1301</v>
      </c>
      <c r="D22" s="6">
        <f t="shared" si="3"/>
        <v>92</v>
      </c>
      <c r="E22" s="6">
        <f t="shared" si="3"/>
        <v>416</v>
      </c>
      <c r="F22" s="6">
        <f t="shared" si="3"/>
        <v>2063</v>
      </c>
      <c r="G22" s="6">
        <f t="shared" si="3"/>
        <v>5531</v>
      </c>
      <c r="H22" s="6">
        <f t="shared" si="3"/>
        <v>953</v>
      </c>
      <c r="I22" s="6">
        <f t="shared" si="3"/>
        <v>724</v>
      </c>
      <c r="J22" s="6">
        <f t="shared" si="3"/>
        <v>201</v>
      </c>
      <c r="K22" s="6">
        <f t="shared" si="3"/>
        <v>28</v>
      </c>
      <c r="L22" s="6">
        <f t="shared" si="3"/>
        <v>569</v>
      </c>
      <c r="M22" s="6">
        <f t="shared" si="3"/>
        <v>450</v>
      </c>
      <c r="N22" s="6">
        <f t="shared" si="3"/>
        <v>119</v>
      </c>
    </row>
    <row r="23" spans="1:14" ht="12" thickTop="1" x14ac:dyDescent="0.2">
      <c r="A23" s="1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13" t="s">
        <v>32</v>
      </c>
    </row>
    <row r="25" spans="1:14" x14ac:dyDescent="0.2">
      <c r="A25" s="13" t="s">
        <v>33</v>
      </c>
    </row>
    <row r="26" spans="1:14" x14ac:dyDescent="0.2">
      <c r="A26" s="13" t="s">
        <v>34</v>
      </c>
    </row>
    <row r="27" spans="1:14" x14ac:dyDescent="0.2">
      <c r="A27" s="13" t="s">
        <v>35</v>
      </c>
    </row>
    <row r="28" spans="1:14" x14ac:dyDescent="0.2">
      <c r="A28" s="13" t="s">
        <v>36</v>
      </c>
    </row>
    <row r="29" spans="1:14" x14ac:dyDescent="0.2">
      <c r="A29" s="13" t="s">
        <v>37</v>
      </c>
    </row>
    <row r="30" spans="1:14" x14ac:dyDescent="0.2">
      <c r="A30" s="13" t="s">
        <v>38</v>
      </c>
    </row>
    <row r="31" spans="1:14" x14ac:dyDescent="0.2">
      <c r="A31" s="13" t="s">
        <v>39</v>
      </c>
    </row>
    <row r="32" spans="1:14" x14ac:dyDescent="0.2">
      <c r="A32" s="1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Sommaire</vt:lpstr>
      <vt:lpstr>Tab 1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edwige.millery</dc:creator>
  <cp:lastModifiedBy>edwige.millery</cp:lastModifiedBy>
  <dcterms:created xsi:type="dcterms:W3CDTF">2019-02-11T09:12:22Z</dcterms:created>
  <dcterms:modified xsi:type="dcterms:W3CDTF">2019-06-12T09:25:01Z</dcterms:modified>
</cp:coreProperties>
</file>